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https://atlantidar-my.sharepoint.com/personal/ir_televisa_com_mx/Documents/IR Respaldo/IR 2024/Earnings/2025/3Q25/PR/EXCELES/"/>
    </mc:Choice>
  </mc:AlternateContent>
  <xr:revisionPtr revIDLastSave="287" documentId="8_{10485BC8-152C-493C-BB0A-CFB8B9AD0A19}" xr6:coauthVersionLast="47" xr6:coauthVersionMax="47" xr10:uidLastSave="{B18ABED2-23CE-432D-8FE6-A85C0D78FF8F}"/>
  <bookViews>
    <workbookView xWindow="-110" yWindow="-110" windowWidth="19420" windowHeight="10420" tabRatio="857" activeTab="1" xr2:uid="{61B5CB47-3AC5-417D-9315-4D878B6D07D9}"/>
  </bookViews>
  <sheets>
    <sheet name="Index" sheetId="4" r:id="rId1"/>
    <sheet name="RGUs 2011 - To Date" sheetId="10" r:id="rId2"/>
    <sheet name="2005 -2010" sheetId="1" r:id="rId3"/>
    <sheet name="2011 - To Date" sheetId="2" r:id="rId4"/>
    <sheet name="P&amp;L" sheetId="5" r:id="rId5"/>
    <sheet name="P&amp;L (2)" sheetId="9" state="hidden" r:id="rId6"/>
    <sheet name="Balance Sheet" sheetId="6" r:id="rId7"/>
    <sheet name="Statement of cash flows" sheetId="7" r:id="rId8"/>
    <sheet name="Disclaimer &amp; Notes" sheetId="3"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V57" i="2" l="1"/>
  <c r="BU57" i="2"/>
  <c r="BU52" i="2" l="1"/>
  <c r="BT45" i="2" l="1"/>
  <c r="BT48" i="2" l="1"/>
  <c r="BT52" i="2" s="1"/>
  <c r="BT57" i="2" s="1"/>
  <c r="BT40" i="2"/>
  <c r="BK26" i="2"/>
  <c r="BK32" i="2" s="1"/>
  <c r="BL26" i="2"/>
  <c r="BL32" i="2" s="1"/>
  <c r="BM26" i="2"/>
  <c r="BM32" i="2" s="1"/>
  <c r="BN26" i="2"/>
  <c r="BN32" i="2" s="1"/>
  <c r="BJ26" i="2"/>
  <c r="BJ32" i="2" s="1"/>
  <c r="AN26" i="2" l="1"/>
  <c r="AO26" i="2"/>
  <c r="AM21" i="2"/>
  <c r="AM29" i="2"/>
  <c r="AL21" i="2"/>
  <c r="AL29" i="2"/>
  <c r="BR35" i="2" l="1"/>
  <c r="BR36" i="2"/>
  <c r="BS37" i="2"/>
  <c r="BR39" i="2"/>
  <c r="BQ38" i="2"/>
  <c r="BQ40" i="2" s="1"/>
  <c r="BP38" i="2"/>
  <c r="BP40" i="2" s="1"/>
  <c r="BO38" i="2"/>
  <c r="BO40" i="2" s="1"/>
  <c r="BR57" i="2"/>
  <c r="BS38" i="2" l="1"/>
  <c r="BS40" i="2" s="1"/>
  <c r="BR37" i="2"/>
  <c r="BR38" i="2" s="1"/>
  <c r="BR40" i="2" s="1"/>
  <c r="AC23" i="6" l="1"/>
  <c r="AC40" i="6"/>
  <c r="AC72" i="6"/>
  <c r="AC85" i="6"/>
  <c r="AC86" i="6"/>
  <c r="AC91" i="6"/>
  <c r="AC96" i="6"/>
  <c r="AC99" i="6" s="1"/>
  <c r="AC41" i="6" l="1"/>
  <c r="AC100" i="6"/>
  <c r="AC102" i="6" s="1"/>
  <c r="AC103" i="6" s="1"/>
  <c r="AI27" i="5" l="1"/>
  <c r="AI29" i="5" s="1"/>
  <c r="AJ27" i="5"/>
  <c r="AJ29" i="5" s="1"/>
  <c r="AI21" i="5"/>
  <c r="AJ21" i="5"/>
  <c r="AI13" i="5"/>
  <c r="AJ13" i="5"/>
  <c r="K21" i="5" l="1"/>
  <c r="J21" i="5"/>
  <c r="AB96" i="6" l="1"/>
  <c r="AB99" i="6" s="1"/>
  <c r="AB91" i="6"/>
  <c r="AB85" i="6"/>
  <c r="AB72" i="6"/>
  <c r="AB40" i="6"/>
  <c r="AB23" i="6"/>
  <c r="AB100" i="6" l="1"/>
  <c r="AB102" i="6" s="1"/>
  <c r="AB86" i="6"/>
  <c r="AB41" i="6"/>
  <c r="AB103" i="6" l="1"/>
  <c r="U102" i="6" l="1"/>
  <c r="U96" i="6"/>
  <c r="U99" i="6" s="1"/>
  <c r="U85" i="6"/>
  <c r="U72" i="6"/>
  <c r="U40" i="6"/>
  <c r="U23" i="6"/>
  <c r="U86" i="6" l="1"/>
  <c r="U103" i="6" s="1"/>
  <c r="U41" i="6"/>
  <c r="M18" i="9" l="1"/>
  <c r="L17" i="9"/>
  <c r="L16" i="9"/>
  <c r="G6" i="9"/>
  <c r="L6" i="9"/>
  <c r="T6" i="9"/>
  <c r="Z6" i="9"/>
  <c r="AF6" i="9"/>
  <c r="AL6" i="9"/>
  <c r="AR6" i="9"/>
  <c r="G7" i="9"/>
  <c r="L7" i="9"/>
  <c r="T7" i="9"/>
  <c r="Z7" i="9"/>
  <c r="AF7" i="9"/>
  <c r="AL7" i="9"/>
  <c r="AR7" i="9"/>
  <c r="G8" i="9"/>
  <c r="L8" i="9"/>
  <c r="T8" i="9"/>
  <c r="Z8" i="9"/>
  <c r="AF8" i="9"/>
  <c r="AL8" i="9"/>
  <c r="AR8" i="9"/>
  <c r="G9" i="9"/>
  <c r="L9" i="9"/>
  <c r="T9" i="9"/>
  <c r="Z9" i="9"/>
  <c r="AF9" i="9"/>
  <c r="AL9" i="9"/>
  <c r="AR9" i="9"/>
  <c r="G10" i="9"/>
  <c r="L10" i="9"/>
  <c r="T10" i="9"/>
  <c r="Z10" i="9"/>
  <c r="AF10" i="9"/>
  <c r="AL10" i="9"/>
  <c r="AR10" i="9"/>
  <c r="G11" i="9"/>
  <c r="L11" i="9"/>
  <c r="T11" i="9"/>
  <c r="Z11" i="9"/>
  <c r="AF11" i="9"/>
  <c r="AL11" i="9"/>
  <c r="AR11" i="9"/>
  <c r="G12" i="9"/>
  <c r="L12" i="9"/>
  <c r="T12" i="9"/>
  <c r="Z12" i="9"/>
  <c r="AF12" i="9"/>
  <c r="AL12" i="9"/>
  <c r="AR12" i="9"/>
  <c r="B13" i="9"/>
  <c r="B15" i="9" s="1"/>
  <c r="C13" i="9"/>
  <c r="D13" i="9"/>
  <c r="D15" i="9" s="1"/>
  <c r="E13" i="9"/>
  <c r="E15" i="9" s="1"/>
  <c r="F13" i="9"/>
  <c r="F15" i="9" s="1"/>
  <c r="H13" i="9"/>
  <c r="H15" i="9" s="1"/>
  <c r="I13" i="9"/>
  <c r="I15" i="9" s="1"/>
  <c r="J13" i="9"/>
  <c r="J15" i="9" s="1"/>
  <c r="K13" i="9"/>
  <c r="M13" i="9"/>
  <c r="O13" i="9"/>
  <c r="O15" i="9" s="1"/>
  <c r="P13" i="9"/>
  <c r="P15" i="9" s="1"/>
  <c r="Q13" i="9"/>
  <c r="Q15" i="9" s="1"/>
  <c r="R13" i="9"/>
  <c r="S13" i="9"/>
  <c r="S15" i="9" s="1"/>
  <c r="U13" i="9"/>
  <c r="U15" i="9" s="1"/>
  <c r="V13" i="9"/>
  <c r="V15" i="9" s="1"/>
  <c r="W13" i="9"/>
  <c r="W15" i="9" s="1"/>
  <c r="X13" i="9"/>
  <c r="X15" i="9" s="1"/>
  <c r="Y13" i="9"/>
  <c r="Y15" i="9" s="1"/>
  <c r="AA13" i="9"/>
  <c r="AA15" i="9" s="1"/>
  <c r="AB13" i="9"/>
  <c r="AC13" i="9"/>
  <c r="AC15" i="9" s="1"/>
  <c r="AD13" i="9"/>
  <c r="AD15" i="9" s="1"/>
  <c r="AE13" i="9"/>
  <c r="AE15" i="9" s="1"/>
  <c r="AG13" i="9"/>
  <c r="AG15" i="9" s="1"/>
  <c r="AH13" i="9"/>
  <c r="AH15" i="9" s="1"/>
  <c r="AI13" i="9"/>
  <c r="AI15" i="9" s="1"/>
  <c r="AJ13" i="9"/>
  <c r="AJ15" i="9" s="1"/>
  <c r="AK13" i="9"/>
  <c r="AK15" i="9" s="1"/>
  <c r="AM13" i="9"/>
  <c r="AM15" i="9" s="1"/>
  <c r="AN13" i="9"/>
  <c r="AN15" i="9" s="1"/>
  <c r="AO13" i="9"/>
  <c r="AO15" i="9" s="1"/>
  <c r="AP13" i="9"/>
  <c r="AQ13" i="9"/>
  <c r="AQ15" i="9" s="1"/>
  <c r="AS13" i="9"/>
  <c r="AS15" i="9" s="1"/>
  <c r="AT13" i="9"/>
  <c r="AT15" i="9" s="1"/>
  <c r="AU13" i="9"/>
  <c r="AU15" i="9" s="1"/>
  <c r="G14" i="9"/>
  <c r="L14" i="9"/>
  <c r="T14" i="9"/>
  <c r="Z14" i="9"/>
  <c r="AF14" i="9"/>
  <c r="AL14" i="9"/>
  <c r="AR14" i="9"/>
  <c r="C15" i="9"/>
  <c r="K15" i="9"/>
  <c r="M15" i="9"/>
  <c r="R15" i="9"/>
  <c r="AB15" i="9"/>
  <c r="AP15" i="9"/>
  <c r="AR32" i="9"/>
  <c r="AL32" i="9"/>
  <c r="AF32" i="9"/>
  <c r="Z32" i="9"/>
  <c r="T32" i="9"/>
  <c r="L32" i="9"/>
  <c r="G32" i="9"/>
  <c r="AU31" i="9"/>
  <c r="AU33" i="9" s="1"/>
  <c r="AT31" i="9"/>
  <c r="AT33" i="9" s="1"/>
  <c r="AS31" i="9"/>
  <c r="AS33" i="9" s="1"/>
  <c r="AQ31" i="9"/>
  <c r="AQ33" i="9" s="1"/>
  <c r="AP31" i="9"/>
  <c r="AP33" i="9" s="1"/>
  <c r="AO31" i="9"/>
  <c r="AO33" i="9" s="1"/>
  <c r="AN31" i="9"/>
  <c r="AN33" i="9" s="1"/>
  <c r="AM31" i="9"/>
  <c r="AM33" i="9" s="1"/>
  <c r="AK31" i="9"/>
  <c r="AK33" i="9" s="1"/>
  <c r="AJ31" i="9"/>
  <c r="AJ33" i="9" s="1"/>
  <c r="AI31" i="9"/>
  <c r="AI33" i="9" s="1"/>
  <c r="AH31" i="9"/>
  <c r="AH33" i="9" s="1"/>
  <c r="AG31" i="9"/>
  <c r="AR30" i="9"/>
  <c r="AL30" i="9"/>
  <c r="AF30" i="9"/>
  <c r="Z30" i="9"/>
  <c r="T30" i="9"/>
  <c r="L30" i="9"/>
  <c r="G30" i="9"/>
  <c r="AR29" i="9"/>
  <c r="AL29" i="9"/>
  <c r="AF29" i="9"/>
  <c r="Z29" i="9"/>
  <c r="T29" i="9"/>
  <c r="L29" i="9"/>
  <c r="G29" i="9"/>
  <c r="AR28" i="9"/>
  <c r="AL28" i="9"/>
  <c r="AF28" i="9"/>
  <c r="Z28" i="9"/>
  <c r="T28" i="9"/>
  <c r="L28" i="9"/>
  <c r="G28" i="9"/>
  <c r="AR27" i="9"/>
  <c r="AI27" i="9"/>
  <c r="AH27" i="9"/>
  <c r="AG27" i="9"/>
  <c r="AF27" i="9"/>
  <c r="AR26" i="9"/>
  <c r="AL26" i="9"/>
  <c r="AF26" i="9"/>
  <c r="AR25" i="9"/>
  <c r="AL25" i="9"/>
  <c r="AF25" i="9"/>
  <c r="AR24" i="9"/>
  <c r="AL24" i="9"/>
  <c r="AF24" i="9"/>
  <c r="Z24" i="9"/>
  <c r="T24" i="9"/>
  <c r="L24" i="9"/>
  <c r="G24" i="9"/>
  <c r="AR22" i="9"/>
  <c r="AL22" i="9"/>
  <c r="AF22" i="9"/>
  <c r="Z22" i="9"/>
  <c r="T22" i="9"/>
  <c r="L22" i="9"/>
  <c r="G22" i="9"/>
  <c r="AR20" i="9"/>
  <c r="AL20" i="9"/>
  <c r="AF20" i="9"/>
  <c r="Z20" i="9"/>
  <c r="T20" i="9"/>
  <c r="L20" i="9"/>
  <c r="G20" i="9"/>
  <c r="AR19" i="9"/>
  <c r="AL19" i="9"/>
  <c r="AF19" i="9"/>
  <c r="Z19" i="9"/>
  <c r="T19" i="9"/>
  <c r="L19" i="9"/>
  <c r="G19" i="9"/>
  <c r="AU18" i="9"/>
  <c r="AT18" i="9"/>
  <c r="AS18" i="9"/>
  <c r="AQ18" i="9"/>
  <c r="AP18" i="9"/>
  <c r="AO18" i="9"/>
  <c r="AN18" i="9"/>
  <c r="AM18" i="9"/>
  <c r="AK18" i="9"/>
  <c r="AJ18" i="9"/>
  <c r="AI18" i="9"/>
  <c r="AH18" i="9"/>
  <c r="AG18" i="9"/>
  <c r="AE18" i="9"/>
  <c r="AD18" i="9"/>
  <c r="AC18" i="9"/>
  <c r="AB18" i="9"/>
  <c r="AA18" i="9"/>
  <c r="Y18" i="9"/>
  <c r="X18" i="9"/>
  <c r="W18" i="9"/>
  <c r="V18" i="9"/>
  <c r="U18" i="9"/>
  <c r="S18" i="9"/>
  <c r="R18" i="9"/>
  <c r="Q18" i="9"/>
  <c r="P18" i="9"/>
  <c r="O18" i="9"/>
  <c r="K18" i="9"/>
  <c r="J18" i="9"/>
  <c r="I18" i="9"/>
  <c r="H18" i="9"/>
  <c r="L18" i="9" s="1"/>
  <c r="F18" i="9"/>
  <c r="E18" i="9"/>
  <c r="D18" i="9"/>
  <c r="C18" i="9"/>
  <c r="B18" i="9"/>
  <c r="AR17" i="9"/>
  <c r="AL17" i="9"/>
  <c r="AF17" i="9"/>
  <c r="Z17" i="9"/>
  <c r="T17" i="9"/>
  <c r="G17" i="9"/>
  <c r="AR16" i="9"/>
  <c r="AL16" i="9"/>
  <c r="AF16" i="9"/>
  <c r="Z16" i="9"/>
  <c r="T16" i="9"/>
  <c r="G16" i="9"/>
  <c r="AH13" i="5"/>
  <c r="AH15" i="5" s="1"/>
  <c r="AG13" i="5"/>
  <c r="AG15" i="5" s="1"/>
  <c r="AF13" i="5"/>
  <c r="AF15" i="5" s="1"/>
  <c r="AE13" i="5"/>
  <c r="AE15" i="5" s="1"/>
  <c r="AD13" i="5"/>
  <c r="AD15" i="5" s="1"/>
  <c r="AC13" i="5"/>
  <c r="AC15" i="5" s="1"/>
  <c r="AB13" i="5"/>
  <c r="AB15" i="5" s="1"/>
  <c r="AA13" i="5"/>
  <c r="AA15" i="5" s="1"/>
  <c r="Z13" i="5"/>
  <c r="Y13" i="5"/>
  <c r="X13" i="5"/>
  <c r="X15" i="5" s="1"/>
  <c r="W13" i="5"/>
  <c r="W15" i="5" s="1"/>
  <c r="V13" i="5"/>
  <c r="V15" i="5" s="1"/>
  <c r="S13" i="5"/>
  <c r="S15" i="5" s="1"/>
  <c r="T13" i="5"/>
  <c r="T15" i="5" s="1"/>
  <c r="U13" i="5"/>
  <c r="U15" i="5" s="1"/>
  <c r="R13" i="5"/>
  <c r="R15" i="5" s="1"/>
  <c r="Q13" i="5"/>
  <c r="Q15" i="5" s="1"/>
  <c r="P13" i="5"/>
  <c r="P15" i="5" s="1"/>
  <c r="O13" i="5"/>
  <c r="O15" i="5" s="1"/>
  <c r="N13" i="5"/>
  <c r="N15" i="5" s="1"/>
  <c r="I13" i="5"/>
  <c r="I15" i="5" s="1"/>
  <c r="M13" i="5"/>
  <c r="M15" i="5" s="1"/>
  <c r="H13" i="5"/>
  <c r="H15" i="5" s="1"/>
  <c r="L13" i="5"/>
  <c r="L15" i="5" s="1"/>
  <c r="G13" i="5"/>
  <c r="G15" i="5" s="1"/>
  <c r="F13" i="5"/>
  <c r="F15" i="5" s="1"/>
  <c r="E13" i="5"/>
  <c r="E15" i="5" s="1"/>
  <c r="D13" i="5"/>
  <c r="D15" i="5" s="1"/>
  <c r="C13" i="5"/>
  <c r="C15" i="5" s="1"/>
  <c r="B13" i="5"/>
  <c r="B15" i="5" s="1"/>
  <c r="B19" i="5" l="1"/>
  <c r="B21" i="5" s="1"/>
  <c r="B27" i="5" s="1"/>
  <c r="R21" i="9"/>
  <c r="R23" i="9" s="1"/>
  <c r="R31" i="9" s="1"/>
  <c r="R33" i="9" s="1"/>
  <c r="AH21" i="9"/>
  <c r="AH23" i="9" s="1"/>
  <c r="AB21" i="9"/>
  <c r="AB23" i="9" s="1"/>
  <c r="AB31" i="9" s="1"/>
  <c r="AB33" i="9" s="1"/>
  <c r="AQ21" i="9"/>
  <c r="AQ23" i="9" s="1"/>
  <c r="S21" i="9"/>
  <c r="S23" i="9" s="1"/>
  <c r="S31" i="9" s="1"/>
  <c r="S33" i="9" s="1"/>
  <c r="AD21" i="9"/>
  <c r="AD23" i="9" s="1"/>
  <c r="AD31" i="9" s="1"/>
  <c r="AD33" i="9" s="1"/>
  <c r="K21" i="9"/>
  <c r="K23" i="9" s="1"/>
  <c r="K31" i="9" s="1"/>
  <c r="K33" i="9" s="1"/>
  <c r="Q21" i="9"/>
  <c r="Q23" i="9" s="1"/>
  <c r="Q31" i="9" s="1"/>
  <c r="Q33" i="9" s="1"/>
  <c r="F21" i="9"/>
  <c r="F23" i="9" s="1"/>
  <c r="F31" i="9" s="1"/>
  <c r="F33" i="9" s="1"/>
  <c r="X21" i="9"/>
  <c r="X23" i="9" s="1"/>
  <c r="X31" i="9" s="1"/>
  <c r="X33" i="9" s="1"/>
  <c r="E21" i="9"/>
  <c r="E23" i="9" s="1"/>
  <c r="E31" i="9" s="1"/>
  <c r="E33" i="9" s="1"/>
  <c r="G13" i="9"/>
  <c r="C21" i="9"/>
  <c r="C23" i="9" s="1"/>
  <c r="C31" i="9" s="1"/>
  <c r="C33" i="9" s="1"/>
  <c r="AP21" i="9"/>
  <c r="AP23" i="9" s="1"/>
  <c r="G15" i="9"/>
  <c r="AU21" i="9"/>
  <c r="AU23" i="9" s="1"/>
  <c r="AK21" i="9"/>
  <c r="AK23" i="9" s="1"/>
  <c r="AS21" i="9"/>
  <c r="AS23" i="9" s="1"/>
  <c r="AI21" i="9"/>
  <c r="AI23" i="9" s="1"/>
  <c r="Y21" i="9"/>
  <c r="Y23" i="9" s="1"/>
  <c r="Y31" i="9" s="1"/>
  <c r="Y33" i="9" s="1"/>
  <c r="AJ21" i="9"/>
  <c r="AJ23" i="9" s="1"/>
  <c r="J21" i="9"/>
  <c r="J23" i="9" s="1"/>
  <c r="J31" i="9" s="1"/>
  <c r="J33" i="9" s="1"/>
  <c r="W21" i="9"/>
  <c r="W23" i="9" s="1"/>
  <c r="W31" i="9" s="1"/>
  <c r="W33" i="9" s="1"/>
  <c r="AO21" i="9"/>
  <c r="AO23" i="9" s="1"/>
  <c r="V21" i="9"/>
  <c r="V23" i="9" s="1"/>
  <c r="V31" i="9" s="1"/>
  <c r="V33" i="9" s="1"/>
  <c r="AF13" i="9"/>
  <c r="D21" i="9"/>
  <c r="D23" i="9" s="1"/>
  <c r="D31" i="9" s="1"/>
  <c r="D33" i="9" s="1"/>
  <c r="AF15" i="9"/>
  <c r="P21" i="9"/>
  <c r="P23" i="9" s="1"/>
  <c r="P31" i="9" s="1"/>
  <c r="P33" i="9" s="1"/>
  <c r="AT21" i="9"/>
  <c r="AT23" i="9" s="1"/>
  <c r="Z15" i="9"/>
  <c r="I21" i="9"/>
  <c r="I23" i="9" s="1"/>
  <c r="I31" i="9" s="1"/>
  <c r="I33" i="9" s="1"/>
  <c r="AN21" i="9"/>
  <c r="AN23" i="9" s="1"/>
  <c r="Z13" i="9"/>
  <c r="L15" i="9"/>
  <c r="H21" i="9"/>
  <c r="H23" i="9" s="1"/>
  <c r="AL15" i="9"/>
  <c r="AG21" i="9"/>
  <c r="AG23" i="9" s="1"/>
  <c r="O21" i="9"/>
  <c r="O23" i="9" s="1"/>
  <c r="T15" i="9"/>
  <c r="AR15" i="9"/>
  <c r="AC21" i="9"/>
  <c r="AC23" i="9" s="1"/>
  <c r="AC31" i="9" s="1"/>
  <c r="AC33" i="9" s="1"/>
  <c r="G18" i="9"/>
  <c r="Z18" i="9"/>
  <c r="AR18" i="9"/>
  <c r="AL13" i="9"/>
  <c r="L13" i="9"/>
  <c r="M21" i="9"/>
  <c r="M23" i="9" s="1"/>
  <c r="M31" i="9" s="1"/>
  <c r="M33" i="9" s="1"/>
  <c r="AE21" i="9"/>
  <c r="AE23" i="9" s="1"/>
  <c r="AE31" i="9" s="1"/>
  <c r="AE33" i="9" s="1"/>
  <c r="AL18" i="9"/>
  <c r="AR13" i="9"/>
  <c r="T13" i="9"/>
  <c r="T18" i="9"/>
  <c r="AR31" i="9"/>
  <c r="AL27" i="9"/>
  <c r="AM21" i="9"/>
  <c r="AF18" i="9"/>
  <c r="AL31" i="9"/>
  <c r="AR33" i="9"/>
  <c r="AG33" i="9"/>
  <c r="AL33" i="9" s="1"/>
  <c r="AB19" i="5"/>
  <c r="AB21" i="5" s="1"/>
  <c r="AF19" i="5"/>
  <c r="AF21" i="5" s="1"/>
  <c r="AF27" i="5" s="1"/>
  <c r="AF29" i="5" s="1"/>
  <c r="AB27" i="5"/>
  <c r="AB29" i="5" s="1"/>
  <c r="H19" i="5"/>
  <c r="O19" i="5"/>
  <c r="Q19" i="5"/>
  <c r="X19" i="5"/>
  <c r="X21" i="5" s="1"/>
  <c r="X27" i="5" s="1"/>
  <c r="X29" i="5" s="1"/>
  <c r="AC19" i="5"/>
  <c r="AC21" i="5" s="1"/>
  <c r="AC27" i="5" s="1"/>
  <c r="AC29" i="5" s="1"/>
  <c r="W19" i="5"/>
  <c r="W21" i="5" s="1"/>
  <c r="C19" i="5"/>
  <c r="E19" i="5"/>
  <c r="L19" i="5"/>
  <c r="AA19" i="5"/>
  <c r="AE19" i="5"/>
  <c r="AE21" i="5" s="1"/>
  <c r="AE27" i="5" s="1"/>
  <c r="AE29" i="5" s="1"/>
  <c r="W27" i="5"/>
  <c r="W29" i="5" s="1"/>
  <c r="N19" i="5"/>
  <c r="M19" i="5"/>
  <c r="R19" i="5"/>
  <c r="V19" i="5"/>
  <c r="G19" i="5"/>
  <c r="I19" i="5"/>
  <c r="P19" i="5"/>
  <c r="T19" i="5"/>
  <c r="D19" i="5"/>
  <c r="F19" i="5"/>
  <c r="AD19" i="5"/>
  <c r="AD21" i="5" s="1"/>
  <c r="AD27" i="5" s="1"/>
  <c r="AD29" i="5" s="1"/>
  <c r="AH19" i="5"/>
  <c r="AH21" i="5" s="1"/>
  <c r="AH27" i="5" s="1"/>
  <c r="AH29" i="5" s="1"/>
  <c r="AG19" i="5"/>
  <c r="AG21" i="5" s="1"/>
  <c r="AG27" i="5" s="1"/>
  <c r="AG29" i="5" s="1"/>
  <c r="S19" i="5"/>
  <c r="U19" i="5"/>
  <c r="AA21" i="5" l="1"/>
  <c r="AR21" i="9"/>
  <c r="T21" i="9"/>
  <c r="AL23" i="9"/>
  <c r="AL21" i="9"/>
  <c r="L21" i="9"/>
  <c r="AM23" i="9"/>
  <c r="AR23" i="9" s="1"/>
  <c r="L23" i="9"/>
  <c r="H31" i="9"/>
  <c r="O31" i="9"/>
  <c r="T23" i="9"/>
  <c r="AA21" i="9"/>
  <c r="B21" i="9"/>
  <c r="U21" i="9"/>
  <c r="V21" i="5"/>
  <c r="Q21" i="5"/>
  <c r="B29" i="5"/>
  <c r="D21" i="5"/>
  <c r="D27" i="5" s="1"/>
  <c r="D29" i="5" s="1"/>
  <c r="C21" i="5"/>
  <c r="U21" i="5"/>
  <c r="U27" i="5" s="1"/>
  <c r="U29" i="5" s="1"/>
  <c r="P21" i="5"/>
  <c r="P27" i="5" s="1"/>
  <c r="P29" i="5" s="1"/>
  <c r="T21" i="5"/>
  <c r="T27" i="5" s="1"/>
  <c r="T29" i="5" s="1"/>
  <c r="M21" i="5"/>
  <c r="M27" i="5" s="1"/>
  <c r="M29" i="5" s="1"/>
  <c r="S21" i="5"/>
  <c r="S27" i="5" s="1"/>
  <c r="S29" i="5" s="1"/>
  <c r="N21" i="5"/>
  <c r="N27" i="5" s="1"/>
  <c r="N29" i="5" s="1"/>
  <c r="I21" i="5"/>
  <c r="L21" i="5"/>
  <c r="H21" i="5"/>
  <c r="H27" i="5" s="1"/>
  <c r="H29" i="5" s="1"/>
  <c r="G21" i="5"/>
  <c r="O21" i="5"/>
  <c r="O27" i="5" s="1"/>
  <c r="O29" i="5" s="1"/>
  <c r="F21" i="5"/>
  <c r="F27" i="5" s="1"/>
  <c r="F29" i="5" s="1"/>
  <c r="R21" i="5"/>
  <c r="R27" i="5" s="1"/>
  <c r="R29" i="5" s="1"/>
  <c r="E21" i="5"/>
  <c r="E27" i="5" s="1"/>
  <c r="E29" i="5" s="1"/>
  <c r="I27" i="5" l="1"/>
  <c r="I29" i="5" s="1"/>
  <c r="AA27" i="5"/>
  <c r="G21" i="9"/>
  <c r="B23" i="9"/>
  <c r="AF21" i="9"/>
  <c r="AA23" i="9"/>
  <c r="T31" i="9"/>
  <c r="O33" i="9"/>
  <c r="T33" i="9" s="1"/>
  <c r="L31" i="9"/>
  <c r="H33" i="9"/>
  <c r="L33" i="9" s="1"/>
  <c r="U23" i="9"/>
  <c r="Z21" i="9"/>
  <c r="V27" i="5"/>
  <c r="Q27" i="5"/>
  <c r="L27" i="5"/>
  <c r="G27" i="5"/>
  <c r="C27" i="5"/>
  <c r="AA29" i="5" l="1"/>
  <c r="AA31" i="9"/>
  <c r="AF23" i="9"/>
  <c r="B31" i="9"/>
  <c r="G23" i="9"/>
  <c r="U31" i="9"/>
  <c r="Z23" i="9"/>
  <c r="V29" i="5"/>
  <c r="Q29" i="5"/>
  <c r="L29" i="5"/>
  <c r="G29" i="5"/>
  <c r="C29" i="5"/>
  <c r="AF31" i="9" l="1"/>
  <c r="AA33" i="9"/>
  <c r="AF33" i="9" s="1"/>
  <c r="Z31" i="9"/>
  <c r="U33" i="9"/>
  <c r="Z33" i="9" s="1"/>
  <c r="G31" i="9"/>
  <c r="B33" i="9"/>
  <c r="G33" i="9" s="1"/>
  <c r="AC54" i="2" l="1"/>
  <c r="AD54" i="2"/>
  <c r="AB54" i="2"/>
  <c r="AB51" i="2"/>
  <c r="AC51" i="2"/>
  <c r="AD51" i="2"/>
  <c r="AA51" i="2"/>
  <c r="AA54" i="2"/>
  <c r="Y54" i="2"/>
  <c r="X54" i="2"/>
  <c r="W54" i="2"/>
  <c r="V54" i="2"/>
  <c r="T54" i="2"/>
  <c r="S54" i="2"/>
  <c r="R54" i="2"/>
  <c r="Q54" i="2"/>
  <c r="O54" i="2"/>
  <c r="N54" i="2"/>
  <c r="M54" i="2"/>
  <c r="L54" i="2"/>
  <c r="AF54" i="2"/>
  <c r="AG54" i="2"/>
  <c r="AH54" i="2"/>
  <c r="AI54" i="2"/>
  <c r="AI51" i="2"/>
  <c r="AH51" i="2"/>
  <c r="AG51" i="2"/>
  <c r="AF51" i="2"/>
  <c r="AI48" i="2"/>
  <c r="AH48" i="2"/>
  <c r="AG48" i="2"/>
  <c r="AF48" i="2"/>
  <c r="AI45" i="2"/>
  <c r="AH45" i="2"/>
  <c r="AG45" i="2"/>
  <c r="AF45" i="2"/>
  <c r="AK54" i="2"/>
  <c r="AL54" i="2"/>
  <c r="AM54" i="2"/>
  <c r="AN54" i="2"/>
  <c r="AN48" i="2"/>
  <c r="AM48" i="2"/>
  <c r="AL48" i="2"/>
  <c r="AK48" i="2"/>
  <c r="AN51" i="2"/>
  <c r="AM51" i="2"/>
  <c r="AL51" i="2"/>
  <c r="AK51" i="2"/>
  <c r="AN45" i="2"/>
  <c r="AM45" i="2"/>
  <c r="AL45" i="2"/>
  <c r="AK45" i="2"/>
  <c r="AP54" i="2"/>
  <c r="AP51" i="2"/>
  <c r="AQ51" i="2"/>
  <c r="AR54" i="2"/>
  <c r="AR51" i="2"/>
  <c r="AS51" i="2"/>
  <c r="AS48" i="2"/>
  <c r="AR48" i="2"/>
  <c r="AR52" i="2" s="1"/>
  <c r="AR57" i="2" s="1"/>
  <c r="AQ48" i="2"/>
  <c r="AP48" i="2"/>
  <c r="AS45" i="2"/>
  <c r="AR45" i="2"/>
  <c r="AQ45" i="2"/>
  <c r="AP45" i="2"/>
  <c r="AX45" i="2"/>
  <c r="AW45" i="2"/>
  <c r="AV45" i="2"/>
  <c r="AX48" i="2"/>
  <c r="AW48" i="2"/>
  <c r="AV48" i="2"/>
  <c r="AU48" i="2"/>
  <c r="AU45" i="2"/>
  <c r="AZ54" i="2"/>
  <c r="BA54" i="2"/>
  <c r="BB54" i="2"/>
  <c r="BC54" i="2"/>
  <c r="BC48" i="2"/>
  <c r="BB48" i="2"/>
  <c r="BA48" i="2"/>
  <c r="AZ48" i="2"/>
  <c r="BC45" i="2"/>
  <c r="BB45" i="2"/>
  <c r="BA45" i="2"/>
  <c r="AZ45" i="2"/>
  <c r="AZ52" i="2" s="1"/>
  <c r="BH48" i="2"/>
  <c r="BG48" i="2"/>
  <c r="BF48" i="2"/>
  <c r="BE48" i="2"/>
  <c r="BH45" i="2"/>
  <c r="BG45" i="2"/>
  <c r="BF45" i="2"/>
  <c r="BE45" i="2"/>
  <c r="BJ45" i="2"/>
  <c r="C48" i="2"/>
  <c r="D48" i="2"/>
  <c r="E48" i="2"/>
  <c r="G48" i="2"/>
  <c r="H48" i="2"/>
  <c r="I48" i="2"/>
  <c r="J48" i="2"/>
  <c r="L48" i="2"/>
  <c r="M48" i="2"/>
  <c r="N48" i="2"/>
  <c r="O48" i="2"/>
  <c r="Q48" i="2"/>
  <c r="R48" i="2"/>
  <c r="S48" i="2"/>
  <c r="T48" i="2"/>
  <c r="V48" i="2"/>
  <c r="W48" i="2"/>
  <c r="X48" i="2"/>
  <c r="Y48" i="2"/>
  <c r="AA48" i="2"/>
  <c r="AB48" i="2"/>
  <c r="AC48" i="2"/>
  <c r="AD48" i="2"/>
  <c r="D45" i="2"/>
  <c r="E45" i="2"/>
  <c r="G45" i="2"/>
  <c r="H45" i="2"/>
  <c r="I45" i="2"/>
  <c r="J45" i="2"/>
  <c r="L45" i="2"/>
  <c r="M45" i="2"/>
  <c r="N45" i="2"/>
  <c r="O45" i="2"/>
  <c r="Q45" i="2"/>
  <c r="R45" i="2"/>
  <c r="S45" i="2"/>
  <c r="T45" i="2"/>
  <c r="V45" i="2"/>
  <c r="W45" i="2"/>
  <c r="X45" i="2"/>
  <c r="Y45" i="2"/>
  <c r="AA45" i="2"/>
  <c r="AB45" i="2"/>
  <c r="AC45" i="2"/>
  <c r="AD45" i="2"/>
  <c r="C45" i="2"/>
  <c r="BM48" i="2"/>
  <c r="BL48" i="2"/>
  <c r="BK48" i="2"/>
  <c r="BJ48" i="2"/>
  <c r="BM45" i="2"/>
  <c r="BL45" i="2"/>
  <c r="BK45" i="2"/>
  <c r="B48" i="2"/>
  <c r="BO48" i="2"/>
  <c r="BO45" i="2"/>
  <c r="BP45" i="2"/>
  <c r="BP48" i="2"/>
  <c r="BQ45" i="2"/>
  <c r="B45" i="2"/>
  <c r="BQ48" i="2"/>
  <c r="BL40" i="2"/>
  <c r="BH38" i="2"/>
  <c r="BH37" i="2"/>
  <c r="BH36" i="2"/>
  <c r="BH35" i="2"/>
  <c r="BF40" i="2"/>
  <c r="BH40" i="2" s="1"/>
  <c r="BF26" i="2"/>
  <c r="BF32" i="2" s="1"/>
  <c r="BF15" i="2"/>
  <c r="BF18" i="2" s="1"/>
  <c r="BD38" i="2"/>
  <c r="BD32" i="2"/>
  <c r="BD30" i="2"/>
  <c r="BD29" i="2"/>
  <c r="BD28" i="2"/>
  <c r="BD27" i="2"/>
  <c r="BD26" i="2"/>
  <c r="BD25" i="2"/>
  <c r="BD23" i="2"/>
  <c r="BD24" i="2"/>
  <c r="BD21" i="2"/>
  <c r="AX38" i="2"/>
  <c r="AX37" i="2"/>
  <c r="AX36" i="2"/>
  <c r="AT32" i="2"/>
  <c r="AS32" i="2"/>
  <c r="AT7" i="2"/>
  <c r="AT15" i="2" s="1"/>
  <c r="AT18" i="2" s="1"/>
  <c r="AS18" i="2"/>
  <c r="AS7" i="2"/>
  <c r="AM26" i="2"/>
  <c r="AM32" i="2" s="1"/>
  <c r="AL26" i="2"/>
  <c r="AL32" i="2" s="1"/>
  <c r="AF30" i="1"/>
  <c r="AF28" i="1"/>
  <c r="AE27" i="1"/>
  <c r="AE31" i="1" s="1"/>
  <c r="AD27" i="1"/>
  <c r="AD31" i="1" s="1"/>
  <c r="AC27" i="1"/>
  <c r="AC31" i="1" s="1"/>
  <c r="Y27" i="1"/>
  <c r="Y31" i="1" s="1"/>
  <c r="AF26" i="1"/>
  <c r="AF25" i="1"/>
  <c r="AF24" i="1"/>
  <c r="AF23" i="1"/>
  <c r="AF22" i="1"/>
  <c r="AF21" i="1"/>
  <c r="AF20" i="1"/>
  <c r="AF15" i="1"/>
  <c r="AE14" i="1"/>
  <c r="AE17" i="1" s="1"/>
  <c r="AD14" i="1"/>
  <c r="AD17" i="1" s="1"/>
  <c r="AC14" i="1"/>
  <c r="AC17" i="1" s="1"/>
  <c r="Y14" i="1"/>
  <c r="Y17" i="1"/>
  <c r="AF13" i="1"/>
  <c r="AF12" i="1"/>
  <c r="AF11" i="1"/>
  <c r="AF10" i="1"/>
  <c r="AF9" i="1"/>
  <c r="AF8" i="1"/>
  <c r="AF7" i="1"/>
  <c r="AX35" i="2"/>
  <c r="AS52" i="2" l="1"/>
  <c r="AS57" i="2" s="1"/>
  <c r="AQ52" i="2"/>
  <c r="AQ57" i="2" s="1"/>
  <c r="I52" i="2"/>
  <c r="BQ52" i="2"/>
  <c r="BQ57" i="2" s="1"/>
  <c r="AP52" i="2"/>
  <c r="AP57" i="2" s="1"/>
  <c r="AU52" i="2"/>
  <c r="AU57" i="2" s="1"/>
  <c r="BK52" i="2"/>
  <c r="BK57" i="2" s="1"/>
  <c r="AW52" i="2"/>
  <c r="AW57" i="2" s="1"/>
  <c r="AH52" i="2"/>
  <c r="AH57" i="2" s="1"/>
  <c r="AF27" i="1"/>
  <c r="AF31" i="1" s="1"/>
  <c r="AF14" i="1"/>
  <c r="AF17" i="1" s="1"/>
  <c r="AD52" i="2"/>
  <c r="AC52" i="2"/>
  <c r="AB52" i="2"/>
  <c r="X52" i="2"/>
  <c r="W52" i="2"/>
  <c r="V52" i="2"/>
  <c r="T52" i="2"/>
  <c r="O52" i="2"/>
  <c r="M52" i="2"/>
  <c r="L52" i="2"/>
  <c r="H52" i="2"/>
  <c r="AF52" i="2"/>
  <c r="AG52" i="2"/>
  <c r="AG57" i="2" s="1"/>
  <c r="AI52" i="2"/>
  <c r="AI57" i="2" s="1"/>
  <c r="AM52" i="2"/>
  <c r="AM57" i="2" s="1"/>
  <c r="AN52" i="2"/>
  <c r="AN57" i="2" s="1"/>
  <c r="AK52" i="2"/>
  <c r="AL52" i="2"/>
  <c r="AL57" i="2" s="1"/>
  <c r="BO52" i="2"/>
  <c r="BO57" i="2" s="1"/>
  <c r="BL52" i="2"/>
  <c r="BL57" i="2" s="1"/>
  <c r="BE52" i="2"/>
  <c r="BE57" i="2" s="1"/>
  <c r="Y52" i="2"/>
  <c r="Q52" i="2"/>
  <c r="B52" i="2"/>
  <c r="N52" i="2"/>
  <c r="AZ57" i="2"/>
  <c r="AA52" i="2"/>
  <c r="S52" i="2"/>
  <c r="C52" i="2"/>
  <c r="R52" i="2"/>
  <c r="J52" i="2"/>
  <c r="BF52" i="2"/>
  <c r="BF57" i="2" s="1"/>
  <c r="BC52" i="2"/>
  <c r="BC57" i="2" s="1"/>
  <c r="BP52" i="2"/>
  <c r="BP57" i="2" s="1"/>
  <c r="BM52" i="2"/>
  <c r="BM57" i="2" s="1"/>
  <c r="AX52" i="2"/>
  <c r="AX57" i="2" s="1"/>
  <c r="AV52" i="2"/>
  <c r="AV57" i="2" s="1"/>
  <c r="BA52" i="2"/>
  <c r="BA57" i="2" s="1"/>
  <c r="BB52" i="2"/>
  <c r="BB57" i="2" s="1"/>
  <c r="BG52" i="2"/>
  <c r="BG57" i="2" s="1"/>
  <c r="BH52" i="2"/>
  <c r="BH57" i="2" s="1"/>
  <c r="G52" i="2"/>
  <c r="BJ52" i="2"/>
  <c r="BJ57" i="2" s="1"/>
  <c r="E52" i="2"/>
  <c r="D52" i="2"/>
  <c r="AF57"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Espinoza Meneses Nicolas</author>
    <author xml:space="preserve">Andres Audiffred Alvarado </author>
  </authors>
  <commentList>
    <comment ref="L54" authorId="0" shapeId="0" xr:uid="{EED19622-EE41-4168-9238-03715139770F}">
      <text>
        <r>
          <rPr>
            <b/>
            <sz val="9"/>
            <color indexed="81"/>
            <rFont val="Tahoma"/>
            <family val="2"/>
          </rPr>
          <t xml:space="preserve">Grupo Televisa:
</t>
        </r>
        <r>
          <rPr>
            <sz val="9"/>
            <color indexed="81"/>
            <rFont val="Tahoma"/>
            <family val="2"/>
          </rPr>
          <t>Including "</t>
        </r>
        <r>
          <rPr>
            <i/>
            <sz val="9"/>
            <color indexed="81"/>
            <rFont val="Tahoma"/>
            <family val="2"/>
          </rPr>
          <t>Temporary Investments</t>
        </r>
        <r>
          <rPr>
            <sz val="9"/>
            <color indexed="81"/>
            <rFont val="Tahoma"/>
            <family val="2"/>
          </rPr>
          <t>" as mentioned in the 1Q13 Earnings Release</t>
        </r>
      </text>
    </comment>
    <comment ref="M54" authorId="0" shapeId="0" xr:uid="{8369DB20-C70C-4B88-AE9E-7E9A97363C41}">
      <text>
        <r>
          <rPr>
            <b/>
            <sz val="9"/>
            <color indexed="81"/>
            <rFont val="Tahoma"/>
            <family val="2"/>
          </rPr>
          <t xml:space="preserve">Grupo Televisa:
</t>
        </r>
        <r>
          <rPr>
            <sz val="9"/>
            <color indexed="81"/>
            <rFont val="Tahoma"/>
            <family val="2"/>
          </rPr>
          <t>Including "</t>
        </r>
        <r>
          <rPr>
            <i/>
            <sz val="9"/>
            <color indexed="81"/>
            <rFont val="Tahoma"/>
            <family val="2"/>
          </rPr>
          <t>Temporary Investments</t>
        </r>
        <r>
          <rPr>
            <sz val="9"/>
            <color indexed="81"/>
            <rFont val="Tahoma"/>
            <family val="2"/>
          </rPr>
          <t>" as mentioned in the 2Q13 Earnings Release</t>
        </r>
      </text>
    </comment>
    <comment ref="N54" authorId="0" shapeId="0" xr:uid="{205D410C-4CB4-4D39-9F40-2C8DAFB949C1}">
      <text>
        <r>
          <rPr>
            <b/>
            <sz val="9"/>
            <color indexed="81"/>
            <rFont val="Tahoma"/>
            <family val="2"/>
          </rPr>
          <t>Grupo Televisa:</t>
        </r>
        <r>
          <rPr>
            <sz val="9"/>
            <color indexed="81"/>
            <rFont val="Tahoma"/>
            <family val="2"/>
          </rPr>
          <t xml:space="preserve">
Including "</t>
        </r>
        <r>
          <rPr>
            <i/>
            <sz val="9"/>
            <color indexed="81"/>
            <rFont val="Tahoma"/>
            <family val="2"/>
          </rPr>
          <t>Temporary Investments</t>
        </r>
        <r>
          <rPr>
            <sz val="9"/>
            <color indexed="81"/>
            <rFont val="Tahoma"/>
            <family val="2"/>
          </rPr>
          <t>" as mentioned in the 3Q13 Earnings Release</t>
        </r>
      </text>
    </comment>
    <comment ref="O54" authorId="0" shapeId="0" xr:uid="{BEAF1A53-B176-4D45-AD93-A844BFCAB331}">
      <text>
        <r>
          <rPr>
            <b/>
            <sz val="9"/>
            <color indexed="81"/>
            <rFont val="Tahoma"/>
            <family val="2"/>
          </rPr>
          <t xml:space="preserve">Grupo Televisa:
</t>
        </r>
        <r>
          <rPr>
            <sz val="9"/>
            <color indexed="81"/>
            <rFont val="Tahoma"/>
            <family val="2"/>
          </rPr>
          <t>Including "</t>
        </r>
        <r>
          <rPr>
            <i/>
            <sz val="9"/>
            <color indexed="81"/>
            <rFont val="Tahoma"/>
            <family val="2"/>
          </rPr>
          <t>Temporary Investments</t>
        </r>
        <r>
          <rPr>
            <sz val="9"/>
            <color indexed="81"/>
            <rFont val="Tahoma"/>
            <family val="2"/>
          </rPr>
          <t>" as mentioned in the 4Q13 Earnings Release</t>
        </r>
      </text>
    </comment>
    <comment ref="Q54" authorId="0" shapeId="0" xr:uid="{1A4A1E9F-2BE4-478F-8F87-3CA8FBC1AE19}">
      <text>
        <r>
          <rPr>
            <b/>
            <sz val="9"/>
            <color indexed="81"/>
            <rFont val="Tahoma"/>
            <family val="2"/>
          </rPr>
          <t xml:space="preserve">Grupo Televisa:
</t>
        </r>
        <r>
          <rPr>
            <sz val="9"/>
            <color indexed="81"/>
            <rFont val="Tahoma"/>
            <family val="2"/>
          </rPr>
          <t>Including "</t>
        </r>
        <r>
          <rPr>
            <i/>
            <sz val="9"/>
            <color indexed="81"/>
            <rFont val="Tahoma"/>
            <family val="2"/>
          </rPr>
          <t>Temporary Investments</t>
        </r>
        <r>
          <rPr>
            <sz val="9"/>
            <color indexed="81"/>
            <rFont val="Tahoma"/>
            <family val="2"/>
          </rPr>
          <t>" as mentioned in the 1Q14 Earnings Release</t>
        </r>
      </text>
    </comment>
    <comment ref="R54" authorId="0" shapeId="0" xr:uid="{5E814794-3E2F-4F7F-9204-2A81CBF7E0FC}">
      <text>
        <r>
          <rPr>
            <b/>
            <sz val="9"/>
            <color indexed="81"/>
            <rFont val="Tahoma"/>
            <family val="2"/>
          </rPr>
          <t xml:space="preserve">Grupo Televisa:
</t>
        </r>
        <r>
          <rPr>
            <sz val="9"/>
            <color indexed="81"/>
            <rFont val="Tahoma"/>
            <family val="2"/>
          </rPr>
          <t>Including "</t>
        </r>
        <r>
          <rPr>
            <i/>
            <sz val="9"/>
            <color indexed="81"/>
            <rFont val="Tahoma"/>
            <family val="2"/>
          </rPr>
          <t>Temporary Investments</t>
        </r>
        <r>
          <rPr>
            <sz val="9"/>
            <color indexed="81"/>
            <rFont val="Tahoma"/>
            <family val="2"/>
          </rPr>
          <t>" as mentioned in the 2Q14 Earnings Release</t>
        </r>
      </text>
    </comment>
    <comment ref="S54" authorId="0" shapeId="0" xr:uid="{C67AE30D-7AE8-4E8A-94DB-9A1FE8719262}">
      <text>
        <r>
          <rPr>
            <b/>
            <sz val="9"/>
            <color indexed="81"/>
            <rFont val="Tahoma"/>
            <family val="2"/>
          </rPr>
          <t>Grupo Televisa:</t>
        </r>
        <r>
          <rPr>
            <sz val="9"/>
            <color indexed="81"/>
            <rFont val="Tahoma"/>
            <family val="2"/>
          </rPr>
          <t xml:space="preserve">
Including "</t>
        </r>
        <r>
          <rPr>
            <i/>
            <sz val="9"/>
            <color indexed="81"/>
            <rFont val="Tahoma"/>
            <family val="2"/>
          </rPr>
          <t>Temporary Investments</t>
        </r>
        <r>
          <rPr>
            <sz val="9"/>
            <color indexed="81"/>
            <rFont val="Tahoma"/>
            <family val="2"/>
          </rPr>
          <t>" as mentioned in the 3Q14 Earnings Release</t>
        </r>
      </text>
    </comment>
    <comment ref="T54" authorId="0" shapeId="0" xr:uid="{747BAAEE-E151-4DB0-B805-29DE73F8BC99}">
      <text>
        <r>
          <rPr>
            <b/>
            <sz val="9"/>
            <color indexed="81"/>
            <rFont val="Tahoma"/>
            <family val="2"/>
          </rPr>
          <t xml:space="preserve">Grupo Televisa:
</t>
        </r>
        <r>
          <rPr>
            <sz val="9"/>
            <color indexed="81"/>
            <rFont val="Tahoma"/>
            <family val="2"/>
          </rPr>
          <t>Including "</t>
        </r>
        <r>
          <rPr>
            <i/>
            <sz val="9"/>
            <color indexed="81"/>
            <rFont val="Tahoma"/>
            <family val="2"/>
          </rPr>
          <t>Temporary Investments</t>
        </r>
        <r>
          <rPr>
            <sz val="9"/>
            <color indexed="81"/>
            <rFont val="Tahoma"/>
            <family val="2"/>
          </rPr>
          <t>" as mentioned in the 4Q14 Earnings Release</t>
        </r>
      </text>
    </comment>
    <comment ref="V54" authorId="0" shapeId="0" xr:uid="{64E116B7-E668-4D6E-8B0C-CC2E18C02CA9}">
      <text>
        <r>
          <rPr>
            <b/>
            <sz val="9"/>
            <color indexed="81"/>
            <rFont val="Tahoma"/>
            <family val="2"/>
          </rPr>
          <t xml:space="preserve">Grupo Televisa:
</t>
        </r>
        <r>
          <rPr>
            <sz val="9"/>
            <color indexed="81"/>
            <rFont val="Tahoma"/>
            <family val="2"/>
          </rPr>
          <t>Including "</t>
        </r>
        <r>
          <rPr>
            <i/>
            <sz val="9"/>
            <color indexed="81"/>
            <rFont val="Tahoma"/>
            <family val="2"/>
          </rPr>
          <t>Temporary Investments</t>
        </r>
        <r>
          <rPr>
            <sz val="9"/>
            <color indexed="81"/>
            <rFont val="Tahoma"/>
            <family val="2"/>
          </rPr>
          <t>" as mentioned in the 1Q15 Earnings Release</t>
        </r>
      </text>
    </comment>
    <comment ref="W54" authorId="0" shapeId="0" xr:uid="{009765C3-431D-4430-9B06-4C923CB4CE74}">
      <text>
        <r>
          <rPr>
            <b/>
            <sz val="9"/>
            <color indexed="81"/>
            <rFont val="Tahoma"/>
            <family val="2"/>
          </rPr>
          <t xml:space="preserve">Grupo Televisa:
</t>
        </r>
        <r>
          <rPr>
            <sz val="9"/>
            <color indexed="81"/>
            <rFont val="Tahoma"/>
            <family val="2"/>
          </rPr>
          <t>Including "</t>
        </r>
        <r>
          <rPr>
            <i/>
            <sz val="9"/>
            <color indexed="81"/>
            <rFont val="Tahoma"/>
            <family val="2"/>
          </rPr>
          <t>Temporary Investments</t>
        </r>
        <r>
          <rPr>
            <sz val="9"/>
            <color indexed="81"/>
            <rFont val="Tahoma"/>
            <family val="2"/>
          </rPr>
          <t>" as mentioned in the 2Q15 Earnings Release</t>
        </r>
      </text>
    </comment>
    <comment ref="X54" authorId="0" shapeId="0" xr:uid="{C0B927C3-ED71-47BE-B2B5-DC72C65ECF0F}">
      <text>
        <r>
          <rPr>
            <b/>
            <sz val="9"/>
            <color indexed="81"/>
            <rFont val="Tahoma"/>
            <family val="2"/>
          </rPr>
          <t xml:space="preserve">Grupo Televisa:
</t>
        </r>
        <r>
          <rPr>
            <sz val="9"/>
            <color indexed="81"/>
            <rFont val="Tahoma"/>
            <family val="2"/>
          </rPr>
          <t>Including "</t>
        </r>
        <r>
          <rPr>
            <i/>
            <sz val="9"/>
            <color indexed="81"/>
            <rFont val="Tahoma"/>
            <family val="2"/>
          </rPr>
          <t>Temporary Investments</t>
        </r>
        <r>
          <rPr>
            <sz val="9"/>
            <color indexed="81"/>
            <rFont val="Tahoma"/>
            <family val="2"/>
          </rPr>
          <t>" as mentioned in the 3Q15 Earnings Release</t>
        </r>
      </text>
    </comment>
    <comment ref="Y54" authorId="0" shapeId="0" xr:uid="{C0C3265B-FC01-438D-9D4F-33ED9DEB10FF}">
      <text>
        <r>
          <rPr>
            <b/>
            <sz val="9"/>
            <color indexed="81"/>
            <rFont val="Tahoma"/>
            <family val="2"/>
          </rPr>
          <t>Grupo Televisa:</t>
        </r>
        <r>
          <rPr>
            <sz val="9"/>
            <color indexed="81"/>
            <rFont val="Tahoma"/>
            <family val="2"/>
          </rPr>
          <t xml:space="preserve">
Including "</t>
        </r>
        <r>
          <rPr>
            <i/>
            <sz val="9"/>
            <color indexed="81"/>
            <rFont val="Tahoma"/>
            <family val="2"/>
          </rPr>
          <t>Temporary Investments</t>
        </r>
        <r>
          <rPr>
            <sz val="9"/>
            <color indexed="81"/>
            <rFont val="Tahoma"/>
            <family val="2"/>
          </rPr>
          <t xml:space="preserve">" as mentioned in the 4Q15 Earnings Release
</t>
        </r>
      </text>
    </comment>
    <comment ref="AA54" authorId="0" shapeId="0" xr:uid="{3279C83B-9FEE-4883-ABC4-D927201F035F}">
      <text>
        <r>
          <rPr>
            <b/>
            <sz val="9"/>
            <color indexed="81"/>
            <rFont val="Tahoma"/>
            <family val="2"/>
          </rPr>
          <t xml:space="preserve">Grupo Televisa:
</t>
        </r>
        <r>
          <rPr>
            <sz val="9"/>
            <color indexed="81"/>
            <rFont val="Tahoma"/>
            <family val="2"/>
          </rPr>
          <t>Including "</t>
        </r>
        <r>
          <rPr>
            <i/>
            <sz val="9"/>
            <color indexed="81"/>
            <rFont val="Tahoma"/>
            <family val="2"/>
          </rPr>
          <t>Temporary Investments</t>
        </r>
        <r>
          <rPr>
            <sz val="9"/>
            <color indexed="81"/>
            <rFont val="Tahoma"/>
            <family val="2"/>
          </rPr>
          <t>" as mentioned in the 1Q16 Earnings Release</t>
        </r>
      </text>
    </comment>
    <comment ref="AB54" authorId="0" shapeId="0" xr:uid="{ABD70186-443A-46D2-8D34-579DDE8B6342}">
      <text>
        <r>
          <rPr>
            <b/>
            <sz val="9"/>
            <color indexed="81"/>
            <rFont val="Tahoma"/>
            <family val="2"/>
          </rPr>
          <t xml:space="preserve">Grupo Televisa:
</t>
        </r>
        <r>
          <rPr>
            <sz val="9"/>
            <color indexed="81"/>
            <rFont val="Tahoma"/>
            <family val="2"/>
          </rPr>
          <t>Including "</t>
        </r>
        <r>
          <rPr>
            <i/>
            <sz val="9"/>
            <color indexed="81"/>
            <rFont val="Tahoma"/>
            <family val="2"/>
          </rPr>
          <t>Temporary Investments</t>
        </r>
        <r>
          <rPr>
            <sz val="9"/>
            <color indexed="81"/>
            <rFont val="Tahoma"/>
            <family val="2"/>
          </rPr>
          <t>" as mentioned in the 2Q16 Earnings Release</t>
        </r>
      </text>
    </comment>
    <comment ref="AC54" authorId="0" shapeId="0" xr:uid="{8E087BC8-C884-4C8D-8FC7-384C411EEC7D}">
      <text>
        <r>
          <rPr>
            <b/>
            <sz val="9"/>
            <color indexed="81"/>
            <rFont val="Tahoma"/>
            <family val="2"/>
          </rPr>
          <t xml:space="preserve">Grupo Televisa:
</t>
        </r>
        <r>
          <rPr>
            <sz val="9"/>
            <color indexed="81"/>
            <rFont val="Tahoma"/>
            <family val="2"/>
          </rPr>
          <t>Including "</t>
        </r>
        <r>
          <rPr>
            <i/>
            <sz val="9"/>
            <color indexed="81"/>
            <rFont val="Tahoma"/>
            <family val="2"/>
          </rPr>
          <t>Temporary Investments</t>
        </r>
        <r>
          <rPr>
            <sz val="9"/>
            <color indexed="81"/>
            <rFont val="Tahoma"/>
            <family val="2"/>
          </rPr>
          <t>" as mentioned in the 3Q16 Earnings Release</t>
        </r>
      </text>
    </comment>
    <comment ref="AD54" authorId="0" shapeId="0" xr:uid="{3FE42DE3-F8EC-471A-AA30-C87102CA9583}">
      <text>
        <r>
          <rPr>
            <b/>
            <sz val="9"/>
            <color indexed="81"/>
            <rFont val="Tahoma"/>
            <family val="2"/>
          </rPr>
          <t>Grupo Televisa:</t>
        </r>
        <r>
          <rPr>
            <sz val="9"/>
            <color indexed="81"/>
            <rFont val="Tahoma"/>
            <family val="2"/>
          </rPr>
          <t xml:space="preserve">
Including "</t>
        </r>
        <r>
          <rPr>
            <i/>
            <sz val="9"/>
            <color indexed="81"/>
            <rFont val="Tahoma"/>
            <family val="2"/>
          </rPr>
          <t>Temporary Investments</t>
        </r>
        <r>
          <rPr>
            <sz val="9"/>
            <color indexed="81"/>
            <rFont val="Tahoma"/>
            <family val="2"/>
          </rPr>
          <t>" as mentioned in the 4Q16 Earnings Release</t>
        </r>
      </text>
    </comment>
    <comment ref="AF54" authorId="1" shapeId="0" xr:uid="{FE0ABD3E-6157-4400-8984-222785E90DEA}">
      <text>
        <r>
          <rPr>
            <b/>
            <sz val="9"/>
            <color indexed="81"/>
            <rFont val="Tahoma"/>
            <family val="2"/>
          </rPr>
          <t>Grupo Televisa:</t>
        </r>
        <r>
          <rPr>
            <sz val="9"/>
            <color indexed="81"/>
            <rFont val="Tahoma"/>
            <family val="2"/>
          </rPr>
          <t xml:space="preserve">
Including "</t>
        </r>
        <r>
          <rPr>
            <i/>
            <sz val="9"/>
            <color indexed="81"/>
            <rFont val="Tahoma"/>
            <family val="2"/>
          </rPr>
          <t>Temporary Investments</t>
        </r>
        <r>
          <rPr>
            <sz val="9"/>
            <color indexed="81"/>
            <rFont val="Tahoma"/>
            <family val="2"/>
          </rPr>
          <t>" as mentioned in the 1Q17 Earnings Release</t>
        </r>
      </text>
    </comment>
    <comment ref="AG54" authorId="1" shapeId="0" xr:uid="{CE034637-E6D6-4DCC-BDDA-97E711771B28}">
      <text>
        <r>
          <rPr>
            <b/>
            <sz val="9"/>
            <color indexed="81"/>
            <rFont val="Tahoma"/>
            <family val="2"/>
          </rPr>
          <t>Grupo Televisa:</t>
        </r>
        <r>
          <rPr>
            <sz val="9"/>
            <color indexed="81"/>
            <rFont val="Tahoma"/>
            <family val="2"/>
          </rPr>
          <t xml:space="preserve">
Including "</t>
        </r>
        <r>
          <rPr>
            <i/>
            <sz val="9"/>
            <color indexed="81"/>
            <rFont val="Tahoma"/>
            <family val="2"/>
          </rPr>
          <t>Temporary Investments</t>
        </r>
        <r>
          <rPr>
            <sz val="9"/>
            <color indexed="81"/>
            <rFont val="Tahoma"/>
            <family val="2"/>
          </rPr>
          <t>" as mentioned in the 2Q17 Earnings Release</t>
        </r>
      </text>
    </comment>
    <comment ref="AH54" authorId="1" shapeId="0" xr:uid="{0F686D80-24B2-4795-A9EB-E808A000197E}">
      <text>
        <r>
          <rPr>
            <b/>
            <sz val="9"/>
            <color indexed="81"/>
            <rFont val="Tahoma"/>
            <family val="2"/>
          </rPr>
          <t>Grupo Televisa:</t>
        </r>
        <r>
          <rPr>
            <sz val="9"/>
            <color indexed="81"/>
            <rFont val="Tahoma"/>
            <family val="2"/>
          </rPr>
          <t xml:space="preserve">
Including "</t>
        </r>
        <r>
          <rPr>
            <i/>
            <sz val="9"/>
            <color indexed="81"/>
            <rFont val="Tahoma"/>
            <family val="2"/>
          </rPr>
          <t>Temporary Investments</t>
        </r>
        <r>
          <rPr>
            <sz val="9"/>
            <color indexed="81"/>
            <rFont val="Tahoma"/>
            <family val="2"/>
          </rPr>
          <t>" as mentioned in the 3Q17 Earnings Release</t>
        </r>
      </text>
    </comment>
    <comment ref="AI54" authorId="1" shapeId="0" xr:uid="{437FA765-A8E5-4708-961D-FA68709E17AC}">
      <text>
        <r>
          <rPr>
            <b/>
            <sz val="9"/>
            <color indexed="81"/>
            <rFont val="Tahoma"/>
            <family val="2"/>
          </rPr>
          <t>Grupo Televisa:</t>
        </r>
        <r>
          <rPr>
            <sz val="9"/>
            <color indexed="81"/>
            <rFont val="Tahoma"/>
            <family val="2"/>
          </rPr>
          <t xml:space="preserve">
Including "</t>
        </r>
        <r>
          <rPr>
            <i/>
            <sz val="9"/>
            <color indexed="81"/>
            <rFont val="Tahoma"/>
            <family val="2"/>
          </rPr>
          <t>Temporary Investments</t>
        </r>
        <r>
          <rPr>
            <sz val="9"/>
            <color indexed="81"/>
            <rFont val="Tahoma"/>
            <family val="2"/>
          </rPr>
          <t>" as mentioned in the 4Q17 Earnings Release</t>
        </r>
      </text>
    </comment>
    <comment ref="AK54" authorId="1" shapeId="0" xr:uid="{D0B10F55-DA45-4D7D-81F6-3A25EC86594B}">
      <text>
        <r>
          <rPr>
            <b/>
            <sz val="9"/>
            <color indexed="81"/>
            <rFont val="Tahoma"/>
            <family val="2"/>
          </rPr>
          <t>Grupo Televisa:</t>
        </r>
        <r>
          <rPr>
            <sz val="9"/>
            <color indexed="81"/>
            <rFont val="Tahoma"/>
            <family val="2"/>
          </rPr>
          <t xml:space="preserve">
Including "</t>
        </r>
        <r>
          <rPr>
            <i/>
            <sz val="9"/>
            <color indexed="81"/>
            <rFont val="Tahoma"/>
            <family val="2"/>
          </rPr>
          <t>Temporary Investments</t>
        </r>
        <r>
          <rPr>
            <sz val="9"/>
            <color indexed="81"/>
            <rFont val="Tahoma"/>
            <family val="2"/>
          </rPr>
          <t>" as mentioned in the 1Q18 Earnings Release</t>
        </r>
      </text>
    </comment>
    <comment ref="AL54" authorId="1" shapeId="0" xr:uid="{BF59C0C2-7283-49B1-B6D8-87C924E10992}">
      <text>
        <r>
          <rPr>
            <b/>
            <sz val="9"/>
            <color indexed="81"/>
            <rFont val="Tahoma"/>
            <family val="2"/>
          </rPr>
          <t>Grupo Televisa:</t>
        </r>
        <r>
          <rPr>
            <sz val="9"/>
            <color indexed="81"/>
            <rFont val="Tahoma"/>
            <family val="2"/>
          </rPr>
          <t xml:space="preserve">
Including "</t>
        </r>
        <r>
          <rPr>
            <i/>
            <sz val="9"/>
            <color indexed="81"/>
            <rFont val="Tahoma"/>
            <family val="2"/>
          </rPr>
          <t>Temporary Investments</t>
        </r>
        <r>
          <rPr>
            <sz val="9"/>
            <color indexed="81"/>
            <rFont val="Tahoma"/>
            <family val="2"/>
          </rPr>
          <t>" as mentioned in the 2Q18 Earnings Release</t>
        </r>
      </text>
    </comment>
    <comment ref="AM54" authorId="1" shapeId="0" xr:uid="{29DC3775-2E88-426E-AAA0-4AD0F5106D7F}">
      <text>
        <r>
          <rPr>
            <b/>
            <sz val="9"/>
            <color indexed="81"/>
            <rFont val="Tahoma"/>
            <family val="2"/>
          </rPr>
          <t>Grupo Televisa:</t>
        </r>
        <r>
          <rPr>
            <sz val="9"/>
            <color indexed="81"/>
            <rFont val="Tahoma"/>
            <family val="2"/>
          </rPr>
          <t xml:space="preserve">
Including "</t>
        </r>
        <r>
          <rPr>
            <i/>
            <sz val="9"/>
            <color indexed="81"/>
            <rFont val="Tahoma"/>
            <family val="2"/>
          </rPr>
          <t>Temporary Investments</t>
        </r>
        <r>
          <rPr>
            <sz val="9"/>
            <color indexed="81"/>
            <rFont val="Tahoma"/>
            <family val="2"/>
          </rPr>
          <t>" as mentioned in the 3Q18 Earnings Release</t>
        </r>
      </text>
    </comment>
    <comment ref="AN54" authorId="1" shapeId="0" xr:uid="{055523EC-F832-4776-B677-63282C162F38}">
      <text>
        <r>
          <rPr>
            <b/>
            <sz val="9"/>
            <color indexed="81"/>
            <rFont val="Tahoma"/>
            <family val="2"/>
          </rPr>
          <t>Grupo Televisa:</t>
        </r>
        <r>
          <rPr>
            <sz val="9"/>
            <color indexed="81"/>
            <rFont val="Tahoma"/>
            <family val="2"/>
          </rPr>
          <t xml:space="preserve">
Including "</t>
        </r>
        <r>
          <rPr>
            <i/>
            <sz val="9"/>
            <color indexed="81"/>
            <rFont val="Tahoma"/>
            <family val="2"/>
          </rPr>
          <t>Temporary Investments</t>
        </r>
        <r>
          <rPr>
            <sz val="9"/>
            <color indexed="81"/>
            <rFont val="Tahoma"/>
            <family val="2"/>
          </rPr>
          <t>" as mentioned in the 4Q18 Earnings Release</t>
        </r>
      </text>
    </comment>
    <comment ref="AP54" authorId="1" shapeId="0" xr:uid="{21DF4575-8B2A-4362-BC48-A3EEB03CEE8B}">
      <text>
        <r>
          <rPr>
            <b/>
            <sz val="9"/>
            <color indexed="81"/>
            <rFont val="Tahoma"/>
            <family val="2"/>
          </rPr>
          <t>Grupo Televisa:</t>
        </r>
        <r>
          <rPr>
            <sz val="9"/>
            <color indexed="81"/>
            <rFont val="Tahoma"/>
            <family val="2"/>
          </rPr>
          <t xml:space="preserve">
Including "</t>
        </r>
        <r>
          <rPr>
            <i/>
            <sz val="9"/>
            <color indexed="81"/>
            <rFont val="Tahoma"/>
            <family val="2"/>
          </rPr>
          <t>Temporary Investments</t>
        </r>
        <r>
          <rPr>
            <sz val="9"/>
            <color indexed="81"/>
            <rFont val="Tahoma"/>
            <family val="2"/>
          </rPr>
          <t>" as mentioned in the 1Q19 Earnings Release</t>
        </r>
      </text>
    </comment>
    <comment ref="AR54" authorId="1" shapeId="0" xr:uid="{BB2D84D0-5CA7-4D92-ADA0-3265F1A6ECB7}">
      <text>
        <r>
          <rPr>
            <b/>
            <sz val="9"/>
            <color indexed="81"/>
            <rFont val="Tahoma"/>
            <family val="2"/>
          </rPr>
          <t>Grupo Televisa:</t>
        </r>
        <r>
          <rPr>
            <sz val="9"/>
            <color indexed="81"/>
            <rFont val="Tahoma"/>
            <family val="2"/>
          </rPr>
          <t xml:space="preserve">
Including "</t>
        </r>
        <r>
          <rPr>
            <i/>
            <sz val="9"/>
            <color indexed="81"/>
            <rFont val="Tahoma"/>
            <family val="2"/>
          </rPr>
          <t>Temporary Investments</t>
        </r>
        <r>
          <rPr>
            <sz val="9"/>
            <color indexed="81"/>
            <rFont val="Tahoma"/>
            <family val="2"/>
          </rPr>
          <t>" as mentioned in the 3Q19 Earnings Release</t>
        </r>
      </text>
    </comment>
    <comment ref="AZ54" authorId="1" shapeId="0" xr:uid="{861C7998-9601-4FAC-AB59-14DBC958FE3A}">
      <text>
        <r>
          <rPr>
            <b/>
            <sz val="9"/>
            <color indexed="81"/>
            <rFont val="Tahoma"/>
            <family val="2"/>
          </rPr>
          <t>Grupo Televisa:</t>
        </r>
        <r>
          <rPr>
            <sz val="9"/>
            <color indexed="81"/>
            <rFont val="Tahoma"/>
            <family val="2"/>
          </rPr>
          <t xml:space="preserve">
Including "</t>
        </r>
        <r>
          <rPr>
            <i/>
            <sz val="9"/>
            <color indexed="81"/>
            <rFont val="Tahoma"/>
            <family val="2"/>
          </rPr>
          <t>Temporary Investments</t>
        </r>
        <r>
          <rPr>
            <sz val="9"/>
            <color indexed="81"/>
            <rFont val="Tahoma"/>
            <family val="2"/>
          </rPr>
          <t>" as mentioned in the 1Q21 Earnings Release</t>
        </r>
      </text>
    </comment>
    <comment ref="BA54" authorId="1" shapeId="0" xr:uid="{30102EE2-A1F4-41E0-8818-B00EE0B8798A}">
      <text>
        <r>
          <rPr>
            <b/>
            <sz val="9"/>
            <color indexed="81"/>
            <rFont val="Tahoma"/>
            <family val="2"/>
          </rPr>
          <t>Grupo Televisa:</t>
        </r>
        <r>
          <rPr>
            <sz val="9"/>
            <color indexed="81"/>
            <rFont val="Tahoma"/>
            <family val="2"/>
          </rPr>
          <t xml:space="preserve">
Including "</t>
        </r>
        <r>
          <rPr>
            <i/>
            <sz val="9"/>
            <color indexed="81"/>
            <rFont val="Tahoma"/>
            <family val="2"/>
          </rPr>
          <t>Temporary Investments</t>
        </r>
        <r>
          <rPr>
            <sz val="9"/>
            <color indexed="81"/>
            <rFont val="Tahoma"/>
            <family val="2"/>
          </rPr>
          <t>" as mentioned in the 2Q21 Earnings Release</t>
        </r>
      </text>
    </comment>
    <comment ref="BB54" authorId="1" shapeId="0" xr:uid="{C4399D02-D44D-4D25-BAA2-A938766540FF}">
      <text>
        <r>
          <rPr>
            <b/>
            <sz val="9"/>
            <color indexed="81"/>
            <rFont val="Tahoma"/>
            <family val="2"/>
          </rPr>
          <t>Grupo Televisa:</t>
        </r>
        <r>
          <rPr>
            <sz val="9"/>
            <color indexed="81"/>
            <rFont val="Tahoma"/>
            <family val="2"/>
          </rPr>
          <t xml:space="preserve">
Including "</t>
        </r>
        <r>
          <rPr>
            <i/>
            <sz val="9"/>
            <color indexed="81"/>
            <rFont val="Tahoma"/>
            <family val="2"/>
          </rPr>
          <t>Temporary Investments</t>
        </r>
        <r>
          <rPr>
            <sz val="9"/>
            <color indexed="81"/>
            <rFont val="Tahoma"/>
            <family val="2"/>
          </rPr>
          <t>" as mentioned in the 3Q21 Earnings Release</t>
        </r>
      </text>
    </comment>
    <comment ref="BC54" authorId="1" shapeId="0" xr:uid="{70C88E78-FFDC-409F-8356-E9ADB3C6A75F}">
      <text>
        <r>
          <rPr>
            <b/>
            <sz val="9"/>
            <color indexed="81"/>
            <rFont val="Tahoma"/>
            <family val="2"/>
          </rPr>
          <t>Grupo Televisa:</t>
        </r>
        <r>
          <rPr>
            <sz val="9"/>
            <color indexed="81"/>
            <rFont val="Tahoma"/>
            <family val="2"/>
          </rPr>
          <t xml:space="preserve">
Including "</t>
        </r>
        <r>
          <rPr>
            <i/>
            <sz val="9"/>
            <color indexed="81"/>
            <rFont val="Tahoma"/>
            <family val="2"/>
          </rPr>
          <t>Temporary Investments</t>
        </r>
        <r>
          <rPr>
            <sz val="9"/>
            <color indexed="81"/>
            <rFont val="Tahoma"/>
            <family val="2"/>
          </rPr>
          <t>" as mentioned in the 4Q21 Earnings Release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Espinoza Meneses Nicolas</author>
  </authors>
  <commentList>
    <comment ref="R4" authorId="0" shapeId="0" xr:uid="{03DC7345-7C1F-45BD-947E-15AFFB402F83}">
      <text>
        <r>
          <rPr>
            <b/>
            <sz val="9"/>
            <color indexed="81"/>
            <rFont val="Tahoma"/>
            <family val="2"/>
          </rPr>
          <t>Espinoza Meneses Nicolas:</t>
        </r>
        <r>
          <rPr>
            <sz val="9"/>
            <color indexed="81"/>
            <rFont val="Tahoma"/>
            <family val="2"/>
          </rPr>
          <t xml:space="preserve">
Cambio AA, en 2020 se reportó diferente</t>
        </r>
      </text>
    </comment>
    <comment ref="AJ4" authorId="0" shapeId="0" xr:uid="{DCE1561A-2C56-49EA-A9EC-B6269B24377A}">
      <text>
        <r>
          <rPr>
            <b/>
            <sz val="9"/>
            <color indexed="81"/>
            <rFont val="Tahoma"/>
            <family val="2"/>
          </rPr>
          <t>Espinoza Meneses Nicolas:</t>
        </r>
        <r>
          <rPr>
            <sz val="9"/>
            <color indexed="81"/>
            <rFont val="Tahoma"/>
            <family val="2"/>
          </rPr>
          <t xml:space="preserve">
Cambio AA, en 2020 se reportó diferente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Espinoza Meneses Nicolas</author>
  </authors>
  <commentList>
    <comment ref="S63" authorId="0" shapeId="0" xr:uid="{FFE38AEC-7C83-4B98-A30C-5D0AC4287C3A}">
      <text>
        <r>
          <rPr>
            <b/>
            <sz val="9"/>
            <color indexed="81"/>
            <rFont val="Tahoma"/>
            <family val="2"/>
          </rPr>
          <t>Espinoza Meneses Nicolas:</t>
        </r>
        <r>
          <rPr>
            <sz val="9"/>
            <color indexed="81"/>
            <rFont val="Tahoma"/>
            <family val="2"/>
          </rPr>
          <t xml:space="preserve">
En 2022 se agrega una cuenta similar, advance for televisa univision, es correcto que las unifiquemos
FB (Son cuentas diferntes, no unificar)</t>
        </r>
      </text>
    </comment>
  </commentList>
</comments>
</file>

<file path=xl/sharedStrings.xml><?xml version="1.0" encoding="utf-8"?>
<sst xmlns="http://schemas.openxmlformats.org/spreadsheetml/2006/main" count="1901" uniqueCount="334">
  <si>
    <t>Millions of Mexican Pesos</t>
  </si>
  <si>
    <t>2005</t>
  </si>
  <si>
    <t>2006</t>
  </si>
  <si>
    <t>2007</t>
  </si>
  <si>
    <t>2008</t>
  </si>
  <si>
    <t>2009</t>
  </si>
  <si>
    <t>2010</t>
  </si>
  <si>
    <t>FY</t>
  </si>
  <si>
    <t>1Q</t>
  </si>
  <si>
    <t>2Q</t>
  </si>
  <si>
    <t>3Q</t>
  </si>
  <si>
    <t>4Q</t>
  </si>
  <si>
    <t>Net Sales</t>
  </si>
  <si>
    <t>Television Broadcasting</t>
  </si>
  <si>
    <t>Pay Television Networks</t>
  </si>
  <si>
    <t>Programming Exports</t>
  </si>
  <si>
    <t>Publishing</t>
  </si>
  <si>
    <t>Sky</t>
  </si>
  <si>
    <t>Cable and Telecom</t>
  </si>
  <si>
    <t>Other Businesses</t>
  </si>
  <si>
    <t>Segment Net Sales</t>
  </si>
  <si>
    <t>Intersegment Operations</t>
  </si>
  <si>
    <t>Disposed Operations</t>
  </si>
  <si>
    <t>Consolidated Net Sales</t>
  </si>
  <si>
    <t>Corporate Expenses</t>
  </si>
  <si>
    <t>Depreciation and Amortization</t>
  </si>
  <si>
    <t>Consolidated Operating Income</t>
  </si>
  <si>
    <t>Content</t>
  </si>
  <si>
    <t>Advertising</t>
  </si>
  <si>
    <t>Network Subscription Revenue</t>
  </si>
  <si>
    <t>Licensing and Syndication</t>
  </si>
  <si>
    <t>Other Expense, net</t>
  </si>
  <si>
    <t>Operating Income</t>
  </si>
  <si>
    <t>(2) Operating segment income is defined as operating income before depreciation and amortization, corporate expenses, and other income or expense, net.</t>
  </si>
  <si>
    <t>Other- non recurrent</t>
  </si>
  <si>
    <t>hor</t>
  </si>
  <si>
    <t>Video</t>
  </si>
  <si>
    <t>Voice</t>
  </si>
  <si>
    <t>Total</t>
  </si>
  <si>
    <t>Cable</t>
  </si>
  <si>
    <t>CAPEX (USD MM)</t>
  </si>
  <si>
    <t>Millions of Mexican Pesos, except other indicated</t>
  </si>
  <si>
    <t xml:space="preserve">Net Debt </t>
  </si>
  <si>
    <t>1Q19</t>
  </si>
  <si>
    <t xml:space="preserve">Broadband </t>
  </si>
  <si>
    <t xml:space="preserve">Video </t>
  </si>
  <si>
    <t>2Q19</t>
  </si>
  <si>
    <t>3Q19</t>
  </si>
  <si>
    <t>4Q19</t>
  </si>
  <si>
    <t>Cable RGUs</t>
  </si>
  <si>
    <t>1Q20</t>
  </si>
  <si>
    <t>Broadband</t>
  </si>
  <si>
    <t>2Q20</t>
  </si>
  <si>
    <t>3Q20</t>
  </si>
  <si>
    <t>Mobile</t>
  </si>
  <si>
    <t>4Q20</t>
  </si>
  <si>
    <t>1Q21</t>
  </si>
  <si>
    <t>2Q21</t>
  </si>
  <si>
    <t>3Q21</t>
  </si>
  <si>
    <t>-</t>
  </si>
  <si>
    <t>4Q21</t>
  </si>
  <si>
    <t>1Q22</t>
  </si>
  <si>
    <t>Other</t>
  </si>
  <si>
    <t>Discontinued operations</t>
  </si>
  <si>
    <t>2Q22</t>
  </si>
  <si>
    <t>3Q22</t>
  </si>
  <si>
    <t>4Q22</t>
  </si>
  <si>
    <t>1Q23</t>
  </si>
  <si>
    <t>2Q23</t>
  </si>
  <si>
    <t>3Q23</t>
  </si>
  <si>
    <t>4Q23</t>
  </si>
  <si>
    <t>1Q24</t>
  </si>
  <si>
    <t>2Q24</t>
  </si>
  <si>
    <t>3Q24</t>
  </si>
  <si>
    <t>Finance Costs</t>
  </si>
  <si>
    <t>Current portion of long-term debt</t>
  </si>
  <si>
    <t>Long-term debt, net of current portion</t>
  </si>
  <si>
    <t>Current portion of long-term lease liabilities</t>
  </si>
  <si>
    <t>Long-term lease liabilities, net of current portion</t>
  </si>
  <si>
    <t xml:space="preserve"> Total lease liabilities</t>
  </si>
  <si>
    <t xml:space="preserve"> Total debt and lease liabilities</t>
  </si>
  <si>
    <t>Cash and cash equivalents</t>
  </si>
  <si>
    <t>Non-current investments</t>
  </si>
  <si>
    <t>(3) Total debt is presented net of finance costs</t>
  </si>
  <si>
    <t>(4) Notes payable issued in 2016, in connection with the acquisition of a non-controlling interest in Televisión Internacional, S.A. de C.V., one of our Cable segment subsidiaries.</t>
  </si>
  <si>
    <t>Current portion of other notes payable</t>
  </si>
  <si>
    <t>Ohter notes payable, net of current portion</t>
  </si>
  <si>
    <t>n/a</t>
  </si>
  <si>
    <t>Net sales</t>
  </si>
  <si>
    <t>Cost of sales</t>
  </si>
  <si>
    <t>Selling expenses</t>
  </si>
  <si>
    <t>Administrative expenses</t>
  </si>
  <si>
    <t xml:space="preserve">Income before other expense  </t>
  </si>
  <si>
    <t>Finance expense</t>
  </si>
  <si>
    <t>Finance income</t>
  </si>
  <si>
    <t xml:space="preserve">      Finance expense, net</t>
  </si>
  <si>
    <t>Share of income of associates and</t>
  </si>
  <si>
    <t xml:space="preserve">    joint ventures, net</t>
  </si>
  <si>
    <t>Net income attributable to:</t>
  </si>
  <si>
    <t xml:space="preserve">   Stockholders of the Company</t>
  </si>
  <si>
    <t xml:space="preserve">   Non-controlling interests </t>
  </si>
  <si>
    <t>Discontinued operations:</t>
  </si>
  <si>
    <t>Net Income (loss)</t>
  </si>
  <si>
    <t>Income from discontinued operation, net</t>
  </si>
  <si>
    <t>Gain (loss) on disposal  of discontinued operations, net</t>
  </si>
  <si>
    <t>Income from discontinued operations</t>
  </si>
  <si>
    <t>(2) Certain 2017 figures previously reported as part of operating income were reclassified to other expense for comparison purposes, in connection with certain businesses that were disposed or suspended in the fourth quarter of 2017.</t>
  </si>
  <si>
    <t xml:space="preserve">(1) In connection with the initial adoption of IFRS 9 Financial Instruments (“IFRS 9”), which became effective on January 1, 2018, we have restated for comparison purposes only, some amounts previously reported in connection with the presentation and measurement of certain financial assets in our consolidated statement of financial position as of December 31, 2017, and consolidated statement of income for the three months ended for each quarter, 2017, as if this accounting change had been applied by us beginning on January 1, 2017. </t>
  </si>
  <si>
    <t>Other (expense) income, net</t>
  </si>
  <si>
    <t xml:space="preserve">  Operating income (loss)</t>
  </si>
  <si>
    <t xml:space="preserve"> Income (loss) before income taxes</t>
  </si>
  <si>
    <t>Income taxes (expense) benefit</t>
  </si>
  <si>
    <t xml:space="preserve"> Net income (loss)</t>
  </si>
  <si>
    <t xml:space="preserve"> Net income  (loss)</t>
  </si>
  <si>
    <t>(1) The Group’s consolidated statements of income for the three months ended in each quarter and full year, 2022, have been prepared to reflect the discontinued operations following the transaction concluded by the Group with TelevisaUnivision, our content segment, on January 31, 2022.</t>
  </si>
  <si>
    <t>(1) The Group’s condensed consolidated statement of income or loss for the three months ended in each quarter and full year 2024, has been prepared to reflect thediscontinued operations of the Spun-off Businesses by the Group on January 31, 2024</t>
  </si>
  <si>
    <r>
      <t>2022</t>
    </r>
    <r>
      <rPr>
        <vertAlign val="superscript"/>
        <sz val="8.5"/>
        <rFont val="Arial"/>
        <family val="2"/>
      </rPr>
      <t>(1)</t>
    </r>
  </si>
  <si>
    <r>
      <t>2024</t>
    </r>
    <r>
      <rPr>
        <vertAlign val="superscript"/>
        <sz val="6.5"/>
        <rFont val="Arial"/>
        <family val="2"/>
      </rPr>
      <t>(1)</t>
    </r>
  </si>
  <si>
    <r>
      <t>2017</t>
    </r>
    <r>
      <rPr>
        <vertAlign val="superscript"/>
        <sz val="8.5"/>
        <rFont val="Arial"/>
        <family val="2"/>
      </rPr>
      <t>(1,2)</t>
    </r>
  </si>
  <si>
    <t>FY18</t>
  </si>
  <si>
    <t>REPORTADO</t>
  </si>
  <si>
    <t>Suma 18</t>
  </si>
  <si>
    <t>1Q18</t>
  </si>
  <si>
    <t>2Q18</t>
  </si>
  <si>
    <t>3Q18</t>
  </si>
  <si>
    <t>4Q18</t>
  </si>
  <si>
    <t>ASSETS</t>
  </si>
  <si>
    <t>Current assets:</t>
  </si>
  <si>
    <t>Temporary investments</t>
  </si>
  <si>
    <t>Trade notes and accounts receivable, net</t>
  </si>
  <si>
    <t>Other accounts and notes receivable, net</t>
  </si>
  <si>
    <t>Derivative financial instruments</t>
  </si>
  <si>
    <t>Due from related parties</t>
  </si>
  <si>
    <t>Transmission rights and programming</t>
  </si>
  <si>
    <t>Inventories</t>
  </si>
  <si>
    <t>Other current assets</t>
  </si>
  <si>
    <t xml:space="preserve">         Total current assets</t>
  </si>
  <si>
    <t>Non-current assets:</t>
  </si>
  <si>
    <t xml:space="preserve">    Total non-current assets</t>
  </si>
  <si>
    <t xml:space="preserve">         Total assets</t>
  </si>
  <si>
    <t>LIABILITIES</t>
  </si>
  <si>
    <t>Current liabilities:</t>
  </si>
  <si>
    <t>Current portion of finance lease obligations</t>
  </si>
  <si>
    <t>Trade accounts payable and accrued expenses</t>
  </si>
  <si>
    <t>Customer deposits and advances</t>
  </si>
  <si>
    <t>Income taxes payable</t>
  </si>
  <si>
    <t>Other taxes payable</t>
  </si>
  <si>
    <t>Employee benefits</t>
  </si>
  <si>
    <t>Due to related parties</t>
  </si>
  <si>
    <t>Other current liabilities</t>
  </si>
  <si>
    <t xml:space="preserve">     Total current liabilities</t>
  </si>
  <si>
    <t>Non-current liabilities:</t>
  </si>
  <si>
    <t xml:space="preserve">     Total liabilities</t>
  </si>
  <si>
    <t xml:space="preserve">Capital stock </t>
  </si>
  <si>
    <t>Additional paid-in-capital</t>
  </si>
  <si>
    <t>Retained earnings:</t>
  </si>
  <si>
    <t>Accumulated other comprehensive income, net</t>
  </si>
  <si>
    <t>Shares repurchased</t>
  </si>
  <si>
    <t xml:space="preserve">      Equity attributable to stockholders of the Company</t>
  </si>
  <si>
    <t>Non-controlling interests</t>
  </si>
  <si>
    <t xml:space="preserve">      Total equity</t>
  </si>
  <si>
    <t xml:space="preserve">      Total liabilities and equity</t>
  </si>
  <si>
    <t xml:space="preserve">          Derivative financial instruments</t>
  </si>
  <si>
    <t xml:space="preserve">          Transmission rights and programming</t>
  </si>
  <si>
    <t xml:space="preserve">          Investments in financial instruments</t>
  </si>
  <si>
    <t xml:space="preserve">          Investments in associates and joint ventures</t>
  </si>
  <si>
    <t xml:space="preserve">          Property, plant and equipment, net</t>
  </si>
  <si>
    <t xml:space="preserve">          Intangible assets, net</t>
  </si>
  <si>
    <t xml:space="preserve">          Deferred income tax assets </t>
  </si>
  <si>
    <t xml:space="preserve">          Other assets</t>
  </si>
  <si>
    <t xml:space="preserve">         Long-term debt, net of current portion</t>
  </si>
  <si>
    <t xml:space="preserve">         Finance lease obligations, net of current portion</t>
  </si>
  <si>
    <t xml:space="preserve">         Other notes payable, net of current portion</t>
  </si>
  <si>
    <t xml:space="preserve">         Derivative financial instruments</t>
  </si>
  <si>
    <t xml:space="preserve">       Income taxes payable</t>
  </si>
  <si>
    <t xml:space="preserve">       Deferred income tax liabilities</t>
  </si>
  <si>
    <t xml:space="preserve">         Post-employment benefits</t>
  </si>
  <si>
    <t xml:space="preserve">         Other long-term liabilities</t>
  </si>
  <si>
    <t xml:space="preserve">       Total non-current liabilities</t>
  </si>
  <si>
    <t>Contract Costs</t>
  </si>
  <si>
    <t>Contract costs</t>
  </si>
  <si>
    <t>Assets held for sale</t>
  </si>
  <si>
    <t>Liabilities related to assets held for sale</t>
  </si>
  <si>
    <t>Interest payable</t>
  </si>
  <si>
    <t>Other advances</t>
  </si>
  <si>
    <t xml:space="preserve">       Legal reserve</t>
  </si>
  <si>
    <t xml:space="preserve">       Unappropriated earnings</t>
  </si>
  <si>
    <t>Trade notes and accounts receivable, net of current portion</t>
  </si>
  <si>
    <t>Income taxes recivable</t>
  </si>
  <si>
    <t>Other receivable taxes</t>
  </si>
  <si>
    <t xml:space="preserve">       Net income (loss) for the period</t>
  </si>
  <si>
    <t>Reimbursement receivable</t>
  </si>
  <si>
    <t>Current portion of deferred revenue from TelevisaUnivision</t>
  </si>
  <si>
    <t>Provision for lawsuit settlement agreement</t>
  </si>
  <si>
    <t xml:space="preserve">          Investment property, net</t>
  </si>
  <si>
    <t>Right-to-use assets</t>
  </si>
  <si>
    <t>STATEMENTS OF FINANCIAL POSITION</t>
  </si>
  <si>
    <t>CONDENSED CONSOLIDATED</t>
  </si>
  <si>
    <t xml:space="preserve">Advance from TelevisaUnivision </t>
  </si>
  <si>
    <t>Advance from TelevisaUnivision</t>
  </si>
  <si>
    <t>Deferred revenue from TelevisaUnivision, net of current portion</t>
  </si>
  <si>
    <t>3M</t>
  </si>
  <si>
    <t>6M</t>
  </si>
  <si>
    <t>9M</t>
  </si>
  <si>
    <t>12M</t>
  </si>
  <si>
    <t>CONSOLIDATED STATEMENTS</t>
  </si>
  <si>
    <t>Cash flows from (used in) operating activities</t>
  </si>
  <si>
    <t>Profit (loss)</t>
  </si>
  <si>
    <t>Adjustments to reconcile profit (loss)</t>
  </si>
  <si>
    <t>+ Discontinued operations</t>
  </si>
  <si>
    <t>+ Adjustments for income tax expense</t>
  </si>
  <si>
    <t>+ (-) Adjustments for finance costs</t>
  </si>
  <si>
    <t>+ Adjustments for provisions</t>
  </si>
  <si>
    <t>+ Adjustments for share-based payments</t>
  </si>
  <si>
    <t>+ (-) Adjustments for fair value losses (gains)</t>
  </si>
  <si>
    <t>+ Other adjustments for non-cash items</t>
  </si>
  <si>
    <t>+ Straight-line rent adjustment</t>
  </si>
  <si>
    <t>+ Amortization of lease fees</t>
  </si>
  <si>
    <t>+ Setting property values</t>
  </si>
  <si>
    <t>Net cash flows from (used in) operations</t>
  </si>
  <si>
    <t>- Dividends paid</t>
  </si>
  <si>
    <t>+ Dividends received</t>
  </si>
  <si>
    <t>- Interest paid</t>
  </si>
  <si>
    <t>+ Interest received</t>
  </si>
  <si>
    <t>+ (-) Income taxes refund (paid)</t>
  </si>
  <si>
    <t>+ (-) Other inflows (outflows) of cash</t>
  </si>
  <si>
    <t>Cash flows from (used in) investing activities</t>
  </si>
  <si>
    <t>- Purchase of property, plant and equipment</t>
  </si>
  <si>
    <t>+ Proceeds from sales of intangible assets</t>
  </si>
  <si>
    <t>- Purchase of intangible assets</t>
  </si>
  <si>
    <t>+ Proceeds from sales of other long-term assets</t>
  </si>
  <si>
    <t>- Purchase of other long-term assets</t>
  </si>
  <si>
    <t>+ Adjustments for depreciation and amortisation expense</t>
  </si>
  <si>
    <t>+ Adjustments for impairment loss (reversal of impairment loss) recognised in profit or loss</t>
  </si>
  <si>
    <t>+ (-) Adjustments for unrealised foreign exchange losses (gains)</t>
  </si>
  <si>
    <t>- Adjustments for undistributed profits of associates</t>
  </si>
  <si>
    <t>+ (-) Adjustments for losses (gains) on disposal of non-current assets</t>
  </si>
  <si>
    <t>+ Share of income of associates and joint ventures</t>
  </si>
  <si>
    <t>+ (-) Adjustments for decrease (increase) in inventories</t>
  </si>
  <si>
    <t>+ (-) Adjustments for decrease (increase) in trade accounts receivable</t>
  </si>
  <si>
    <t>+ (-) Adjustments for decrease (increase) in other operating receivables</t>
  </si>
  <si>
    <t>+ (-) Adjustments for increase (decrease) in trade accounts payable</t>
  </si>
  <si>
    <t>+ (-) Adjustments for increase (decrease) in other operating payables</t>
  </si>
  <si>
    <t>+ Other Adjustments for which cash effects are investing or financing cash flow</t>
  </si>
  <si>
    <t>+ (-) Other adjustments to reconcile profit (loss)</t>
  </si>
  <si>
    <t>+ (-) Total adjustments to reconcile profit (loss)</t>
  </si>
  <si>
    <t>Net cash flows from (used in) operating activities</t>
  </si>
  <si>
    <t>- Cash flows used in obtaining control of subsidiaries or other businesses</t>
  </si>
  <si>
    <t>+ Other cash receipts from sales of equity or debt instruments of Other entities</t>
  </si>
  <si>
    <t>- Other cash payments to acquire equity or debt instruments of Other entities</t>
  </si>
  <si>
    <t>+ Other cash receipts from sales of interests in joint ventures</t>
  </si>
  <si>
    <t>- Other cash payments to acquire interests in joint ventures</t>
  </si>
  <si>
    <t>+ Proceeds from sales of property, plant and equipment</t>
  </si>
  <si>
    <t>+ Proceeds from government grants</t>
  </si>
  <si>
    <t>+ Proceeds from issuing shares</t>
  </si>
  <si>
    <t>- Payments of other equity instruments</t>
  </si>
  <si>
    <t>+ Proceeds from borrowings</t>
  </si>
  <si>
    <t>- Repayments of borrowings</t>
  </si>
  <si>
    <t>- Payments of finance lease liabilities</t>
  </si>
  <si>
    <t>- Payments of lease liabilities</t>
  </si>
  <si>
    <t>- Cash advances and loans made to Other parties</t>
  </si>
  <si>
    <t>- Cash payments for futures contracts, forward contracts, option contracts and swap contracts</t>
  </si>
  <si>
    <t>+ Cash receipts from futures contracts, forward contracts, option contracts and swap contracts</t>
  </si>
  <si>
    <t>Net cash flows from (used in) investing activities</t>
  </si>
  <si>
    <t>Cash flows from (used in) financing activities</t>
  </si>
  <si>
    <t>+ Proceeds from changes in ownership interests in subsidiaries that do not result in loss of control</t>
  </si>
  <si>
    <t>- Payments from changes in ownership result in loss of control</t>
  </si>
  <si>
    <t>+ Cash receipts from repayment of advances and loans made to other parties</t>
  </si>
  <si>
    <t>+ Proceeds from issuing Other equity instruments</t>
  </si>
  <si>
    <t>- Payments to acquire or redeem entity's shares</t>
  </si>
  <si>
    <t>Net cash flows from (used in) financing activities</t>
  </si>
  <si>
    <t>Net increase (decrease) in cash and cash equivalents before effect of exchange rate changes</t>
  </si>
  <si>
    <t>Effect of exchange rate changes on cash and cash equivalents</t>
  </si>
  <si>
    <t>Net increase (decrease) in cash and cash equivalents</t>
  </si>
  <si>
    <t>Cash and cash equivalents at beginning of period</t>
  </si>
  <si>
    <t>Cash and cash equivalents at end of period</t>
  </si>
  <si>
    <t>+ Cash flows from losing control of subsidiaries or other businesses</t>
  </si>
  <si>
    <t>OF CASH FLOWS (ACUMULATED)</t>
  </si>
  <si>
    <t>Disclaimer</t>
  </si>
  <si>
    <t>* Notes</t>
  </si>
  <si>
    <r>
      <t xml:space="preserve"> Total debt </t>
    </r>
    <r>
      <rPr>
        <b/>
        <vertAlign val="superscript"/>
        <sz val="8"/>
        <color rgb="FF333333"/>
        <rFont val="Arial"/>
        <family val="2"/>
      </rPr>
      <t>[n2]</t>
    </r>
  </si>
  <si>
    <r>
      <t>Intersegment Operations</t>
    </r>
    <r>
      <rPr>
        <vertAlign val="superscript"/>
        <sz val="9"/>
        <color rgb="FF333333"/>
        <rFont val="Arial"/>
        <family val="2"/>
      </rPr>
      <t>[n</t>
    </r>
    <r>
      <rPr>
        <vertAlign val="superscript"/>
        <sz val="9"/>
        <color indexed="63"/>
        <rFont val="Arial"/>
        <family val="2"/>
      </rPr>
      <t>1]</t>
    </r>
  </si>
  <si>
    <r>
      <t xml:space="preserve"> Total other notes payable</t>
    </r>
    <r>
      <rPr>
        <b/>
        <vertAlign val="superscript"/>
        <sz val="7.2"/>
        <color indexed="63"/>
        <rFont val="Arial"/>
        <family val="2"/>
      </rPr>
      <t xml:space="preserve"> [n3]</t>
    </r>
  </si>
  <si>
    <r>
      <rPr>
        <b/>
        <sz val="8"/>
        <rFont val="Arial"/>
        <family val="2"/>
      </rPr>
      <t>(*)</t>
    </r>
    <r>
      <rPr>
        <sz val="8"/>
        <rFont val="Arial"/>
        <family val="2"/>
      </rPr>
      <t xml:space="preserve"> see the Disclaimer &amp; Notes section for additional details.</t>
    </r>
  </si>
  <si>
    <r>
      <rPr>
        <b/>
        <sz val="8"/>
        <rFont val="Arial"/>
        <family val="2"/>
      </rPr>
      <t>(*)</t>
    </r>
    <r>
      <rPr>
        <sz val="8"/>
        <rFont val="Arial"/>
        <family val="2"/>
      </rPr>
      <t xml:space="preserve"> See the section Disclaimer &amp; Notes section for additional details.</t>
    </r>
  </si>
  <si>
    <r>
      <rPr>
        <b/>
        <sz val="8"/>
        <color theme="1"/>
        <rFont val="Arial"/>
        <family val="2"/>
      </rPr>
      <t xml:space="preserve">(*) </t>
    </r>
    <r>
      <rPr>
        <sz val="8"/>
        <color theme="1"/>
        <rFont val="Arial"/>
        <family val="2"/>
      </rPr>
      <t>see the Disclaimer &amp; Notes section for additional details.</t>
    </r>
  </si>
  <si>
    <t>Financial Business Summary (From 2005 to 2010)</t>
  </si>
  <si>
    <t>Financial Business Summary (From 2011 to date)</t>
  </si>
  <si>
    <t>P&amp;L - Historical Data (2018 to date)</t>
  </si>
  <si>
    <t>Balance Sheet - Historical Data (2018 to date)</t>
  </si>
  <si>
    <t>Statement of Cash Flows - Historical Data (2018 to date)</t>
  </si>
  <si>
    <t>Disclaimer &amp; Notes</t>
  </si>
  <si>
    <t>•Information from the period of 2005 to December 2007 has been prepared in accordance with Mexican Financial Reporting Standards and is adjusted in millions of Mexican pesos in purchasing power as of December 31, 2007.
•Information for the year 2008 and forward has been prepared in accordance with Mexican Financial Reporting Standards and is expressed in nominal Mexican pesos.
•Sales and Operating Segment Income results take into account certain reclassifications in order to be comparable through all periods.</t>
  </si>
  <si>
    <t>FINANCIAL BUSINESS SUMMARY</t>
  </si>
  <si>
    <t>https://www.televisair.com/en/reports-and-filings/annual</t>
  </si>
  <si>
    <t>https://www.televisair.com/</t>
  </si>
  <si>
    <t>For more information about the comapany visit our website:</t>
  </si>
  <si>
    <t>OPERATING BUSINESS SUMMARY</t>
  </si>
  <si>
    <t>Sky RGUs</t>
  </si>
  <si>
    <t>Total Cable RGUs</t>
  </si>
  <si>
    <t>Total Sky RGUs</t>
  </si>
  <si>
    <t>Operating Business Summary (From 2011 to date)</t>
  </si>
  <si>
    <t>This information is presented as it was reported in our unaudited quarterly earnings releases and may contain some non-material differences with audited information included in future press releases. Also, certain statements may be subject to modification following the issuance of the audited consolidated financial statements, implying variations in the numbers or different classifications for comparison purposes. For a better comprehension of the consolidated financial statements please revise the following notes or refer directly to the 20-F and 6-K Forms, as well as the notes to consolidated financial statements in the press releases and other financial reports published in our website. 
Consolidated financial statements are available on the following URL:</t>
  </si>
  <si>
    <t>Deferred revenue, net of current portion</t>
  </si>
  <si>
    <t>4Q24</t>
  </si>
  <si>
    <t>This Trending Schedule contains financial measures not prepared in accordance with IFRS. These measures are defined below. The non-IFRS financial measures are presented in this Trending Schedule as Grupo Televisa’s management believes they provide investors with an additional information for the analysis of the Company’s results of operations, particularly in evaluating performance from one period to another. Grupo Televisa’s management uses non-IFRS financial measures to make operating decisions, as they facilitate additional internal comparisons of the Company’s performance to historical results and to competitors’ results, and provides them to investors as a supplement to Grupo Televisa’s reported results to provide additional insight into Millicom’s operating performance. The non-IFRS financial measures used by Grupo Televisa may be calculated differently from, and therefore may not be comparable to, similarly titled measures used by other companies. In addition, these non-IFRS measures should not be considered in isolation as a substitute for, or as superior to, financial measures calculated in accordance with IFRS, and Grupo Televisa’s financial results calculated in accordance with IFRS and reconciliations to those financial statements should be carefully evaluated.</t>
  </si>
  <si>
    <r>
      <t>2018</t>
    </r>
    <r>
      <rPr>
        <vertAlign val="superscript"/>
        <sz val="12"/>
        <rFont val="Arial"/>
        <family val="2"/>
      </rPr>
      <t>[n4]</t>
    </r>
  </si>
  <si>
    <r>
      <rPr>
        <b/>
        <sz val="8"/>
        <rFont val="Arial"/>
        <family val="2"/>
      </rPr>
      <t xml:space="preserve">[n1] </t>
    </r>
    <r>
      <rPr>
        <sz val="8"/>
        <rFont val="Arial"/>
        <family val="2"/>
      </rPr>
      <t xml:space="preserve">For segment reporting purposes, intersegment operations are included in each of the segment operations.
</t>
    </r>
    <r>
      <rPr>
        <b/>
        <sz val="8"/>
        <rFont val="Arial"/>
        <family val="2"/>
      </rPr>
      <t>[n2]</t>
    </r>
    <r>
      <rPr>
        <sz val="8"/>
        <rFont val="Arial"/>
        <family val="2"/>
      </rPr>
      <t xml:space="preserve"> Total debt is presented net of finance costs
</t>
    </r>
    <r>
      <rPr>
        <b/>
        <sz val="8"/>
        <rFont val="Arial"/>
        <family val="2"/>
      </rPr>
      <t xml:space="preserve">[n3] </t>
    </r>
    <r>
      <rPr>
        <sz val="8"/>
        <rFont val="Arial"/>
        <family val="2"/>
      </rPr>
      <t xml:space="preserve">Notes payable issued in 2016, in connection with the acquisition of a non-controlling interest in Televisión Internacional, S.A. de C.V., one of our Cable segment subsidiaries.
</t>
    </r>
    <r>
      <rPr>
        <b/>
        <sz val="8"/>
        <rFont val="Arial"/>
        <family val="2"/>
      </rPr>
      <t xml:space="preserve">[n4] </t>
    </r>
    <r>
      <rPr>
        <sz val="8"/>
        <rFont val="Arial"/>
        <family val="2"/>
      </rPr>
      <t>2Q18 and 3Q18 Content Operating Segment Income includes Ps.817.2 and Ps.593.3 million respectively, related to the World Cup rights.</t>
    </r>
  </si>
  <si>
    <r>
      <t>Homes Passed (HPs)</t>
    </r>
    <r>
      <rPr>
        <b/>
        <vertAlign val="superscript"/>
        <sz val="10"/>
        <rFont val="Arial"/>
        <family val="2"/>
      </rPr>
      <t>(*)(1)</t>
    </r>
  </si>
  <si>
    <t>Homes Passed</t>
  </si>
  <si>
    <r>
      <t>Unique Subscribers</t>
    </r>
    <r>
      <rPr>
        <b/>
        <vertAlign val="superscript"/>
        <sz val="10"/>
        <rFont val="Arial"/>
        <family val="2"/>
      </rPr>
      <t>(*)(2)</t>
    </r>
  </si>
  <si>
    <t>Unique Subscribers</t>
  </si>
  <si>
    <r>
      <t>Revenue Generating Units (RGUs)</t>
    </r>
    <r>
      <rPr>
        <b/>
        <vertAlign val="superscript"/>
        <sz val="10"/>
        <rFont val="Arial"/>
        <family val="2"/>
      </rPr>
      <t>(*)(3)</t>
    </r>
  </si>
  <si>
    <r>
      <t>Operating Segment Income</t>
    </r>
    <r>
      <rPr>
        <b/>
        <vertAlign val="superscript"/>
        <sz val="9"/>
        <rFont val="Arial"/>
        <family val="2"/>
      </rPr>
      <t>(*)(4)</t>
    </r>
    <r>
      <rPr>
        <b/>
        <sz val="10"/>
        <rFont val="Arial"/>
        <family val="2"/>
      </rPr>
      <t xml:space="preserve"> (Loss)</t>
    </r>
  </si>
  <si>
    <r>
      <t>Operating Segment Income</t>
    </r>
    <r>
      <rPr>
        <b/>
        <vertAlign val="superscript"/>
        <sz val="7.2"/>
        <color indexed="63"/>
        <rFont val="Arial"/>
        <family val="2"/>
      </rPr>
      <t>(*)(4)</t>
    </r>
  </si>
  <si>
    <r>
      <t xml:space="preserve">Operating Segment Income </t>
    </r>
    <r>
      <rPr>
        <b/>
        <vertAlign val="superscript"/>
        <sz val="9.1"/>
        <rFont val="Arial"/>
        <family val="2"/>
      </rPr>
      <t>(*)(4)</t>
    </r>
    <r>
      <rPr>
        <b/>
        <sz val="10"/>
        <rFont val="Arial"/>
        <family val="2"/>
      </rPr>
      <t xml:space="preserve"> (Loss)</t>
    </r>
  </si>
  <si>
    <r>
      <t xml:space="preserve">Operating Segment Income </t>
    </r>
    <r>
      <rPr>
        <b/>
        <vertAlign val="superscript"/>
        <sz val="9"/>
        <color rgb="FF333333"/>
        <rFont val="Arial"/>
        <family val="2"/>
      </rPr>
      <t>(*)(4)</t>
    </r>
  </si>
  <si>
    <r>
      <t>2019</t>
    </r>
    <r>
      <rPr>
        <vertAlign val="superscript"/>
        <sz val="12"/>
        <rFont val="Arial"/>
        <family val="2"/>
      </rPr>
      <t>(*)(5)</t>
    </r>
  </si>
  <si>
    <r>
      <t>2022</t>
    </r>
    <r>
      <rPr>
        <vertAlign val="superscript"/>
        <sz val="12"/>
        <rFont val="Arial"/>
        <family val="2"/>
      </rPr>
      <t>(*)(6)</t>
    </r>
  </si>
  <si>
    <r>
      <t>2024</t>
    </r>
    <r>
      <rPr>
        <vertAlign val="superscript"/>
        <sz val="12"/>
        <rFont val="Arial"/>
        <family val="2"/>
      </rPr>
      <t>(*)(7)</t>
    </r>
  </si>
  <si>
    <r>
      <t>2019</t>
    </r>
    <r>
      <rPr>
        <vertAlign val="superscript"/>
        <sz val="10.5"/>
        <rFont val="Arial"/>
        <family val="2"/>
      </rPr>
      <t>(*)(5)</t>
    </r>
  </si>
  <si>
    <r>
      <t>2019</t>
    </r>
    <r>
      <rPr>
        <vertAlign val="superscript"/>
        <sz val="14"/>
        <rFont val="Arial"/>
        <family val="2"/>
      </rPr>
      <t>(*)(5)</t>
    </r>
  </si>
  <si>
    <r>
      <t>2022</t>
    </r>
    <r>
      <rPr>
        <vertAlign val="superscript"/>
        <sz val="14"/>
        <rFont val="Arial"/>
        <family val="2"/>
      </rPr>
      <t>(*)(6)</t>
    </r>
  </si>
  <si>
    <r>
      <t>2024</t>
    </r>
    <r>
      <rPr>
        <vertAlign val="superscript"/>
        <sz val="14"/>
        <rFont val="Arial"/>
        <family val="2"/>
      </rPr>
      <t>(*)(7)</t>
    </r>
  </si>
  <si>
    <r>
      <rPr>
        <b/>
        <sz val="10"/>
        <color theme="1"/>
        <rFont val="Arial"/>
        <family val="2"/>
      </rPr>
      <t>(1) Homes Passed (HPs)</t>
    </r>
    <r>
      <rPr>
        <sz val="10"/>
        <color theme="1"/>
        <rFont val="Arial"/>
        <family val="2"/>
      </rPr>
      <t>: Any residential homes or businesses that are connected to telecommunications systems, or those prepared to be connected to telecommunications systems but are not currently connected or that require some type of investment in order for them to be connected. For instance, each apartment located in a building that is prepared to be connected to telecommunications systems represents one home passed. It is generally understood that a home or business counts as a home passed when it can be connected to a telecommunications network without additional extensions to the main transmission lines.</t>
    </r>
  </si>
  <si>
    <r>
      <t xml:space="preserve">(2) Unique Subscribers: </t>
    </r>
    <r>
      <rPr>
        <sz val="10"/>
        <color theme="1"/>
        <rFont val="Arial"/>
        <family val="2"/>
      </rPr>
      <t>Unique Subscribers include the number of customers that receive one or more levels of service, encompassing internet, video and voice services without regard to which service(s) such customers receive.</t>
    </r>
  </si>
  <si>
    <r>
      <rPr>
        <b/>
        <sz val="10"/>
        <color theme="1"/>
        <rFont val="Arial"/>
        <family val="2"/>
      </rPr>
      <t>(3) RGUs</t>
    </r>
    <r>
      <rPr>
        <sz val="10"/>
        <color theme="1"/>
        <rFont val="Arial"/>
        <family val="2"/>
      </rPr>
      <t>: Revenue Generating Units, or RGU, is defined as an individual service subscriber who is billable under each service (satellite pay television, broadband internet and voice).</t>
    </r>
  </si>
  <si>
    <r>
      <rPr>
        <b/>
        <sz val="10"/>
        <color theme="1"/>
        <rFont val="Arial"/>
        <family val="2"/>
      </rPr>
      <t>(4) Operating Segment Income (OSI)</t>
    </r>
    <r>
      <rPr>
        <sz val="10"/>
        <color theme="1"/>
        <rFont val="Arial"/>
        <family val="2"/>
      </rPr>
      <t xml:space="preserve"> : Operating segment income is defined as operating income before depreciation and amortization, corporate expenses, and other income or expense, net.</t>
    </r>
  </si>
  <si>
    <r>
      <rPr>
        <b/>
        <sz val="10"/>
        <color theme="1"/>
        <rFont val="Arial"/>
        <family val="2"/>
      </rPr>
      <t xml:space="preserve">(5) 2019 | IFRS16 Adoption: </t>
    </r>
    <r>
      <rPr>
        <sz val="10"/>
        <color theme="1"/>
        <rFont val="Arial"/>
        <family val="2"/>
      </rPr>
      <t>Beginning on January 1, 2019, we adopted IFRS 16 Leases (“IFRS 16”), which became effective on that date. As a result of such adoption, we began to recognize, measure, present and disclose information related to leases which may affect the presentation of some financial information. For more information please consult the financial reports pubished on our website.</t>
    </r>
  </si>
  <si>
    <r>
      <rPr>
        <b/>
        <sz val="10"/>
        <color theme="1"/>
        <rFont val="Arial"/>
        <family val="2"/>
      </rPr>
      <t xml:space="preserve">(6) 2022 | Merge of TelevisaUnivision: </t>
    </r>
    <r>
      <rPr>
        <sz val="10"/>
        <color theme="1"/>
        <rFont val="Arial"/>
        <family val="2"/>
      </rPr>
      <t>The Group’s consolidated financial statementes of 2022 were prepared to reflect the discontinued operations following the transaction concluded by the Group with TelevisaUnivision, our content segment, on January 31, 2022. For more information please consult the financial reports pubished on our website.</t>
    </r>
  </si>
  <si>
    <r>
      <rPr>
        <b/>
        <sz val="10"/>
        <color theme="1"/>
        <rFont val="Arial"/>
        <family val="2"/>
      </rPr>
      <t>(7) 2024 | Spin-off Ollamani:</t>
    </r>
    <r>
      <rPr>
        <sz val="10"/>
        <color theme="1"/>
        <rFont val="Arial"/>
        <family val="2"/>
      </rPr>
      <t xml:space="preserve"> The Group’s condensed consolidated financial statements of 2024, were prepared to reflect the discontinued operations of the Spun-off Businesses by the Group on January 31, 2024. For more information please consult the financial reports pubished on our website.</t>
    </r>
  </si>
  <si>
    <t>1Q25</t>
  </si>
  <si>
    <t>2Q25</t>
  </si>
  <si>
    <t>3Q25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</si>
</sst>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0.0;\(#,##0.0\)"/>
    <numFmt numFmtId="165" formatCode="_-* #,##0.0_-;\-* #,##0.0_-;_-* &quot;-&quot;??_-;_-@_-"/>
    <numFmt numFmtId="166" formatCode="#,##0.0"/>
    <numFmt numFmtId="167" formatCode="#,##0;\(#,##0\)"/>
    <numFmt numFmtId="168" formatCode="0.0"/>
    <numFmt numFmtId="169" formatCode="_-[$Ps.]\ * #,##0.0_-;[Red][$Ps.]\ * \(#,##0.0\)_-;_-[$Ps.]\ * &quot;–&quot;_-;_-@_-"/>
    <numFmt numFmtId="170" formatCode="#,##0.0_-;[Red]\(#,##0.0\)_-;_-* &quot;–&quot;_-;_-@_-"/>
    <numFmt numFmtId="171" formatCode="_-&quot;$&quot;* #,##0.0_-;\-&quot;$&quot;* #,##0.0_-;_-&quot;$&quot;* &quot;-&quot;?_-;_-@_-"/>
    <numFmt numFmtId="172" formatCode="#,##0.0;[Red]#,##0.0"/>
    <numFmt numFmtId="173" formatCode="#,##0.0;[Red]\(#,##0.0\)"/>
    <numFmt numFmtId="174" formatCode="#,##0;[Red]\(#,##0\)"/>
  </numFmts>
  <fonts count="62" x14ac:knownFonts="1">
    <font>
      <sz val="11"/>
      <color theme="1"/>
      <name val="Calibri"/>
      <family val="2"/>
      <scheme val="minor"/>
    </font>
    <font>
      <b/>
      <sz val="10"/>
      <name val="Arial"/>
      <family val="2"/>
    </font>
    <font>
      <sz val="12"/>
      <name val="Arial"/>
      <family val="2"/>
    </font>
    <font>
      <sz val="10"/>
      <name val="Arial"/>
      <family val="2"/>
    </font>
    <font>
      <b/>
      <sz val="9"/>
      <name val="Arial"/>
      <family val="2"/>
    </font>
    <font>
      <b/>
      <sz val="9"/>
      <color indexed="9"/>
      <name val="Arial"/>
      <family val="2"/>
    </font>
    <font>
      <sz val="9"/>
      <color indexed="63"/>
      <name val="Arial"/>
      <family val="2"/>
    </font>
    <font>
      <sz val="9"/>
      <color indexed="8"/>
      <name val="Arial"/>
      <family val="2"/>
    </font>
    <font>
      <b/>
      <sz val="9"/>
      <color indexed="63"/>
      <name val="Arial"/>
      <family val="2"/>
    </font>
    <font>
      <b/>
      <sz val="9"/>
      <color indexed="8"/>
      <name val="Arial"/>
      <family val="2"/>
    </font>
    <font>
      <sz val="9"/>
      <color indexed="10"/>
      <name val="Arial"/>
      <family val="2"/>
    </font>
    <font>
      <sz val="8"/>
      <name val="Arial"/>
      <family val="2"/>
    </font>
    <font>
      <vertAlign val="superscript"/>
      <sz val="9"/>
      <color indexed="63"/>
      <name val="Arial"/>
      <family val="2"/>
    </font>
    <font>
      <sz val="11"/>
      <color theme="1"/>
      <name val="Calibri"/>
      <family val="2"/>
      <scheme val="minor"/>
    </font>
    <font>
      <b/>
      <sz val="11"/>
      <color theme="1"/>
      <name val="Calibri"/>
      <family val="2"/>
      <scheme val="minor"/>
    </font>
    <font>
      <sz val="9"/>
      <color theme="1"/>
      <name val="Calibri"/>
      <family val="2"/>
      <scheme val="minor"/>
    </font>
    <font>
      <sz val="9"/>
      <color theme="1"/>
      <name val="Arial"/>
      <family val="2"/>
    </font>
    <font>
      <sz val="11"/>
      <color theme="1"/>
      <name val="Arial"/>
      <family val="2"/>
    </font>
    <font>
      <sz val="9"/>
      <color rgb="FFFF0000"/>
      <name val="Arial"/>
      <family val="2"/>
    </font>
    <font>
      <b/>
      <sz val="9"/>
      <color theme="1"/>
      <name val="Arial"/>
      <family val="2"/>
    </font>
    <font>
      <b/>
      <vertAlign val="superscript"/>
      <sz val="9"/>
      <color rgb="FF333333"/>
      <name val="Arial"/>
      <family val="2"/>
    </font>
    <font>
      <sz val="9"/>
      <color theme="1"/>
      <name val="Arial"/>
      <family val="2"/>
    </font>
    <font>
      <b/>
      <sz val="9"/>
      <color theme="1"/>
      <name val="Arial"/>
      <family val="2"/>
    </font>
    <font>
      <sz val="9"/>
      <color indexed="81"/>
      <name val="Tahoma"/>
      <family val="2"/>
    </font>
    <font>
      <b/>
      <sz val="9"/>
      <color indexed="81"/>
      <name val="Tahoma"/>
      <family val="2"/>
    </font>
    <font>
      <i/>
      <sz val="9"/>
      <color indexed="81"/>
      <name val="Tahoma"/>
      <family val="2"/>
    </font>
    <font>
      <sz val="9"/>
      <name val="Arial"/>
      <family val="2"/>
    </font>
    <font>
      <sz val="8.5"/>
      <color theme="1"/>
      <name val="Tahoma"/>
      <family val="2"/>
    </font>
    <font>
      <b/>
      <sz val="8.5"/>
      <color theme="1"/>
      <name val="Tahoma"/>
      <family val="2"/>
    </font>
    <font>
      <sz val="12"/>
      <name val="Garamond"/>
      <family val="1"/>
    </font>
    <font>
      <vertAlign val="superscript"/>
      <sz val="8.5"/>
      <name val="Arial"/>
      <family val="2"/>
    </font>
    <font>
      <sz val="8"/>
      <color indexed="8"/>
      <name val="Arial"/>
      <family val="2"/>
    </font>
    <font>
      <sz val="8.5"/>
      <color theme="1"/>
      <name val="Calibri"/>
      <family val="2"/>
      <scheme val="minor"/>
    </font>
    <font>
      <vertAlign val="superscript"/>
      <sz val="6.5"/>
      <name val="Arial"/>
      <family val="2"/>
    </font>
    <font>
      <b/>
      <sz val="8"/>
      <name val="Arial"/>
      <family val="2"/>
    </font>
    <font>
      <sz val="8"/>
      <color theme="1"/>
      <name val="Tahoma"/>
      <family val="2"/>
    </font>
    <font>
      <sz val="10"/>
      <color theme="1"/>
      <name val="Arial"/>
      <family val="2"/>
    </font>
    <font>
      <sz val="8"/>
      <name val="Calibri"/>
      <family val="2"/>
      <scheme val="minor"/>
    </font>
    <font>
      <sz val="8"/>
      <color theme="1"/>
      <name val="Calibri"/>
      <family val="2"/>
      <scheme val="minor"/>
    </font>
    <font>
      <sz val="8"/>
      <color theme="1"/>
      <name val="Arial"/>
      <family val="2"/>
    </font>
    <font>
      <u/>
      <sz val="11"/>
      <color theme="10"/>
      <name val="Calibri"/>
      <family val="2"/>
      <scheme val="minor"/>
    </font>
    <font>
      <b/>
      <vertAlign val="superscript"/>
      <sz val="9"/>
      <name val="Arial"/>
      <family val="2"/>
    </font>
    <font>
      <b/>
      <vertAlign val="superscript"/>
      <sz val="7.2"/>
      <color indexed="63"/>
      <name val="Arial"/>
      <family val="2"/>
    </font>
    <font>
      <b/>
      <vertAlign val="superscript"/>
      <sz val="9.1"/>
      <name val="Arial"/>
      <family val="2"/>
    </font>
    <font>
      <b/>
      <vertAlign val="superscript"/>
      <sz val="8"/>
      <color rgb="FF333333"/>
      <name val="Arial"/>
      <family val="2"/>
    </font>
    <font>
      <vertAlign val="superscript"/>
      <sz val="9"/>
      <color rgb="FF333333"/>
      <name val="Arial"/>
      <family val="2"/>
    </font>
    <font>
      <b/>
      <sz val="10"/>
      <color theme="1"/>
      <name val="Arial"/>
      <family val="2"/>
    </font>
    <font>
      <sz val="8.5"/>
      <color theme="1"/>
      <name val="Arial"/>
      <family val="2"/>
    </font>
    <font>
      <b/>
      <sz val="8.5"/>
      <color theme="1"/>
      <name val="Arial"/>
      <family val="2"/>
    </font>
    <font>
      <b/>
      <sz val="11"/>
      <color theme="1"/>
      <name val="Arial"/>
      <family val="2"/>
    </font>
    <font>
      <b/>
      <sz val="8"/>
      <color theme="1"/>
      <name val="Arial"/>
      <family val="2"/>
    </font>
    <font>
      <sz val="14"/>
      <color theme="1"/>
      <name val="Arial"/>
      <family val="2"/>
    </font>
    <font>
      <b/>
      <sz val="14"/>
      <color theme="1"/>
      <name val="Arial"/>
      <family val="2"/>
    </font>
    <font>
      <u/>
      <sz val="10"/>
      <color theme="10"/>
      <name val="Arial"/>
      <family val="2"/>
    </font>
    <font>
      <vertAlign val="superscript"/>
      <sz val="10.5"/>
      <name val="Arial"/>
      <family val="2"/>
    </font>
    <font>
      <vertAlign val="superscript"/>
      <sz val="12"/>
      <name val="Arial"/>
      <family val="2"/>
    </font>
    <font>
      <vertAlign val="superscript"/>
      <sz val="14"/>
      <name val="Arial"/>
      <family val="2"/>
    </font>
    <font>
      <sz val="14"/>
      <name val="Arial"/>
      <family val="2"/>
    </font>
    <font>
      <b/>
      <vertAlign val="superscript"/>
      <sz val="10"/>
      <name val="Arial"/>
      <family val="2"/>
    </font>
    <font>
      <sz val="11"/>
      <color indexed="8"/>
      <name val="Calibri"/>
      <family val="2"/>
    </font>
    <font>
      <sz val="7"/>
      <name val="Arial"/>
    </font>
    <font>
      <u/>
      <sz val="7"/>
      <color theme="10"/>
      <name val="Arial"/>
      <family val="2"/>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3" tint="0.79998168889431442"/>
        <bgColor indexed="64"/>
      </patternFill>
    </fill>
  </fills>
  <borders count="43">
    <border>
      <left/>
      <right/>
      <top/>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double">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style="double">
        <color indexed="64"/>
      </bottom>
      <diagonal/>
    </border>
    <border>
      <left/>
      <right/>
      <top/>
      <bottom style="thin">
        <color auto="1"/>
      </bottom>
      <diagonal/>
    </border>
    <border>
      <left style="thin">
        <color indexed="64"/>
      </left>
      <right/>
      <top/>
      <bottom style="thin">
        <color auto="1"/>
      </bottom>
      <diagonal/>
    </border>
    <border>
      <left style="dotted">
        <color rgb="FFFFFFFF"/>
      </left>
      <right/>
      <top style="dotted">
        <color rgb="FFFFFFFF"/>
      </top>
      <bottom style="dotted">
        <color rgb="FFFFFFFF"/>
      </bottom>
      <diagonal/>
    </border>
    <border>
      <left style="dotted">
        <color rgb="FFFFFFFF"/>
      </left>
      <right/>
      <top style="dotted">
        <color rgb="FFFFFFFF"/>
      </top>
      <bottom/>
      <diagonal/>
    </border>
    <border>
      <left/>
      <right/>
      <top/>
      <bottom style="dotted">
        <color rgb="FFFFFFFF"/>
      </bottom>
      <diagonal/>
    </border>
    <border>
      <left/>
      <right style="dotted">
        <color rgb="FFFFFFFF"/>
      </right>
      <top/>
      <bottom style="dotted">
        <color rgb="FFFFFFFF"/>
      </bottom>
      <diagonal/>
    </border>
    <border>
      <left/>
      <right/>
      <top style="dotted">
        <color rgb="FFFFFFFF"/>
      </top>
      <bottom style="dotted">
        <color rgb="FFFFFFFF"/>
      </bottom>
      <diagonal/>
    </border>
    <border>
      <left style="dotted">
        <color rgb="FFFFFFFF"/>
      </left>
      <right style="dotted">
        <color rgb="FFFFFFFF"/>
      </right>
      <top style="dotted">
        <color rgb="FFFFFFFF"/>
      </top>
      <bottom/>
      <diagonal/>
    </border>
    <border>
      <left/>
      <right style="dotted">
        <color rgb="FFFFFFFF"/>
      </right>
      <top/>
      <bottom/>
      <diagonal/>
    </border>
    <border>
      <left/>
      <right style="dotted">
        <color rgb="FFFFFFFF"/>
      </right>
      <top style="dotted">
        <color rgb="FFFFFFFF"/>
      </top>
      <bottom/>
      <diagonal/>
    </border>
    <border>
      <left style="dotted">
        <color rgb="FFFFFFFF"/>
      </left>
      <right style="dotted">
        <color rgb="FFFFFFFF"/>
      </right>
      <top/>
      <bottom style="dotted">
        <color rgb="FFFFFFFF"/>
      </bottom>
      <diagonal/>
    </border>
    <border>
      <left/>
      <right/>
      <top style="medium">
        <color indexed="64"/>
      </top>
      <bottom style="double">
        <color indexed="64"/>
      </bottom>
      <diagonal/>
    </border>
    <border>
      <left style="dotted">
        <color rgb="FFFFFFFF"/>
      </left>
      <right/>
      <top/>
      <bottom/>
      <diagonal/>
    </border>
    <border>
      <left style="thin">
        <color indexed="64"/>
      </left>
      <right style="dotted">
        <color rgb="FFFFFFFF"/>
      </right>
      <top style="dotted">
        <color rgb="FFFFFFFF"/>
      </top>
      <bottom/>
      <diagonal/>
    </border>
    <border>
      <left style="thin">
        <color indexed="64"/>
      </left>
      <right style="dotted">
        <color rgb="FFFFFFFF"/>
      </right>
      <top/>
      <bottom style="dotted">
        <color rgb="FFFFFFFF"/>
      </bottom>
      <diagonal/>
    </border>
    <border>
      <left style="thin">
        <color indexed="64"/>
      </left>
      <right style="dotted">
        <color rgb="FFFFFFFF"/>
      </right>
      <top/>
      <bottom/>
      <diagonal/>
    </border>
    <border>
      <left style="thin">
        <color indexed="64"/>
      </left>
      <right/>
      <top style="medium">
        <color indexed="64"/>
      </top>
      <bottom style="double">
        <color indexed="64"/>
      </bottom>
      <diagonal/>
    </border>
    <border>
      <left style="dotted">
        <color rgb="FFFFFFFF"/>
      </left>
      <right/>
      <top/>
      <bottom style="dotted">
        <color rgb="FFFFFFFF"/>
      </bottom>
      <diagonal/>
    </border>
    <border>
      <left/>
      <right/>
      <top style="dotted">
        <color rgb="FFFFFFFF"/>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right style="thin">
        <color indexed="64"/>
      </right>
      <top style="medium">
        <color indexed="64"/>
      </top>
      <bottom style="double">
        <color indexed="64"/>
      </bottom>
      <diagonal/>
    </border>
    <border>
      <left/>
      <right style="thin">
        <color indexed="64"/>
      </right>
      <top/>
      <bottom style="double">
        <color indexed="64"/>
      </bottom>
      <diagonal/>
    </border>
    <border>
      <left style="dotted">
        <color rgb="FFFFFFFF"/>
      </left>
      <right style="thin">
        <color indexed="64"/>
      </right>
      <top style="dotted">
        <color rgb="FFFFFFFF"/>
      </top>
      <bottom style="medium">
        <color indexed="64"/>
      </bottom>
      <diagonal/>
    </border>
    <border>
      <left style="dotted">
        <color rgb="FFFFFFFF"/>
      </left>
      <right style="thin">
        <color indexed="64"/>
      </right>
      <top/>
      <bottom style="medium">
        <color indexed="64"/>
      </bottom>
      <diagonal/>
    </border>
    <border>
      <left style="dotted">
        <color rgb="FFFFFFFF"/>
      </left>
      <right style="thin">
        <color indexed="64"/>
      </right>
      <top style="medium">
        <color indexed="64"/>
      </top>
      <bottom style="double">
        <color indexed="64"/>
      </bottom>
      <diagonal/>
    </border>
  </borders>
  <cellStyleXfs count="16">
    <xf numFmtId="0" fontId="0" fillId="0" borderId="0"/>
    <xf numFmtId="43" fontId="13" fillId="0" borderId="0" applyFont="0" applyFill="0" applyBorder="0" applyAlignment="0" applyProtection="0"/>
    <xf numFmtId="9" fontId="13" fillId="0" borderId="0" applyFont="0" applyFill="0" applyBorder="0" applyAlignment="0" applyProtection="0"/>
    <xf numFmtId="0" fontId="3" fillId="0" borderId="0"/>
    <xf numFmtId="9" fontId="29" fillId="0" borderId="0" applyFont="0" applyFill="0" applyBorder="0" applyAlignment="0" applyProtection="0"/>
    <xf numFmtId="0" fontId="40" fillId="0" borderId="0" applyNumberFormat="0" applyFill="0" applyBorder="0" applyAlignment="0" applyProtection="0"/>
    <xf numFmtId="0" fontId="13" fillId="0" borderId="0" applyNumberFormat="0" applyFill="0" applyBorder="0" applyAlignment="0" applyProtection="0"/>
    <xf numFmtId="43" fontId="59" fillId="0" borderId="0" applyFont="0" applyFill="0" applyBorder="0" applyAlignment="0" applyProtection="0"/>
    <xf numFmtId="0" fontId="60" fillId="0" borderId="0"/>
    <xf numFmtId="0" fontId="61" fillId="0" borderId="0" applyNumberFormat="0" applyFill="0" applyBorder="0" applyAlignment="0" applyProtection="0"/>
    <xf numFmtId="0" fontId="3" fillId="0" borderId="0"/>
    <xf numFmtId="0" fontId="40" fillId="0" borderId="0" applyNumberFormat="0" applyFill="0" applyBorder="0" applyAlignment="0" applyProtection="0"/>
    <xf numFmtId="43" fontId="3" fillId="0" borderId="0" applyFont="0" applyFill="0" applyBorder="0" applyAlignment="0" applyProtection="0"/>
    <xf numFmtId="0" fontId="13" fillId="0" borderId="0"/>
    <xf numFmtId="9" fontId="3" fillId="0" borderId="0" applyFont="0" applyFill="0" applyBorder="0" applyAlignment="0" applyProtection="0"/>
    <xf numFmtId="0" fontId="61" fillId="0" borderId="0" applyNumberFormat="0" applyFill="0" applyBorder="0" applyAlignment="0" applyProtection="0"/>
  </cellStyleXfs>
  <cellXfs count="458">
    <xf numFmtId="0" fontId="0" fillId="0" borderId="0" xfId="0"/>
    <xf numFmtId="0" fontId="1" fillId="0" borderId="0" xfId="0" applyFont="1"/>
    <xf numFmtId="164" fontId="2" fillId="0" borderId="1" xfId="0" applyNumberFormat="1" applyFont="1" applyBorder="1" applyAlignment="1">
      <alignment horizontal="center" vertical="center" wrapText="1"/>
    </xf>
    <xf numFmtId="0" fontId="3" fillId="0" borderId="0" xfId="0" applyFont="1"/>
    <xf numFmtId="0" fontId="0" fillId="0" borderId="0" xfId="0" applyAlignment="1">
      <alignment wrapText="1"/>
    </xf>
    <xf numFmtId="164" fontId="4" fillId="0" borderId="1" xfId="0" applyNumberFormat="1" applyFont="1" applyBorder="1" applyAlignment="1">
      <alignment horizontal="center" vertical="top" wrapText="1"/>
    </xf>
    <xf numFmtId="164" fontId="4" fillId="0" borderId="2" xfId="0" applyNumberFormat="1" applyFont="1" applyBorder="1" applyAlignment="1">
      <alignment horizontal="center" vertical="top" wrapText="1"/>
    </xf>
    <xf numFmtId="164" fontId="4" fillId="0" borderId="0" xfId="0" applyNumberFormat="1" applyFont="1" applyAlignment="1">
      <alignment horizontal="center" vertical="top" wrapText="1"/>
    </xf>
    <xf numFmtId="164" fontId="5" fillId="0" borderId="1" xfId="0" applyNumberFormat="1" applyFont="1" applyBorder="1" applyAlignment="1">
      <alignment horizontal="center" vertical="top" wrapText="1"/>
    </xf>
    <xf numFmtId="164" fontId="5" fillId="0" borderId="2" xfId="0" applyNumberFormat="1" applyFont="1" applyBorder="1" applyAlignment="1">
      <alignment horizontal="center" vertical="top" wrapText="1"/>
    </xf>
    <xf numFmtId="164" fontId="5" fillId="0" borderId="0" xfId="0" applyNumberFormat="1" applyFont="1" applyAlignment="1">
      <alignment horizontal="center" vertical="top" wrapText="1"/>
    </xf>
    <xf numFmtId="0" fontId="1" fillId="0" borderId="0" xfId="0" applyFont="1" applyAlignment="1">
      <alignment horizontal="center" wrapText="1"/>
    </xf>
    <xf numFmtId="164" fontId="6" fillId="0" borderId="0" xfId="0" applyNumberFormat="1" applyFont="1" applyAlignment="1">
      <alignment vertical="top"/>
    </xf>
    <xf numFmtId="164" fontId="7" fillId="0" borderId="1" xfId="0" applyNumberFormat="1" applyFont="1" applyBorder="1" applyAlignment="1">
      <alignment horizontal="right" vertical="top" wrapText="1"/>
    </xf>
    <xf numFmtId="164" fontId="7" fillId="0" borderId="2" xfId="0" applyNumberFormat="1" applyFont="1" applyBorder="1" applyAlignment="1">
      <alignment horizontal="right" vertical="top" wrapText="1"/>
    </xf>
    <xf numFmtId="164" fontId="7" fillId="0" borderId="0" xfId="0" applyNumberFormat="1" applyFont="1" applyAlignment="1">
      <alignment horizontal="right" vertical="top" wrapText="1"/>
    </xf>
    <xf numFmtId="164" fontId="0" fillId="0" borderId="0" xfId="0" applyNumberFormat="1"/>
    <xf numFmtId="164" fontId="8" fillId="0" borderId="3" xfId="0" applyNumberFormat="1" applyFont="1" applyBorder="1" applyAlignment="1">
      <alignment vertical="top"/>
    </xf>
    <xf numFmtId="164" fontId="9" fillId="0" borderId="4" xfId="0" applyNumberFormat="1" applyFont="1" applyBorder="1" applyAlignment="1">
      <alignment horizontal="right" vertical="top" wrapText="1"/>
    </xf>
    <xf numFmtId="164" fontId="9" fillId="0" borderId="5" xfId="0" applyNumberFormat="1" applyFont="1" applyBorder="1" applyAlignment="1">
      <alignment horizontal="right" vertical="top" wrapText="1"/>
    </xf>
    <xf numFmtId="164" fontId="9" fillId="0" borderId="3" xfId="0" applyNumberFormat="1" applyFont="1" applyBorder="1" applyAlignment="1">
      <alignment horizontal="right" vertical="top" wrapText="1"/>
    </xf>
    <xf numFmtId="164" fontId="10" fillId="0" borderId="1" xfId="0" applyNumberFormat="1" applyFont="1" applyBorder="1" applyAlignment="1">
      <alignment horizontal="right" vertical="top" wrapText="1"/>
    </xf>
    <xf numFmtId="164" fontId="10" fillId="0" borderId="2" xfId="0" applyNumberFormat="1" applyFont="1" applyBorder="1" applyAlignment="1">
      <alignment horizontal="right" vertical="top" wrapText="1"/>
    </xf>
    <xf numFmtId="164" fontId="10" fillId="0" borderId="0" xfId="0" applyNumberFormat="1" applyFont="1" applyAlignment="1">
      <alignment horizontal="right" vertical="top" wrapText="1"/>
    </xf>
    <xf numFmtId="164" fontId="8" fillId="0" borderId="0" xfId="0" applyNumberFormat="1" applyFont="1" applyAlignment="1">
      <alignment vertical="top"/>
    </xf>
    <xf numFmtId="164" fontId="9" fillId="0" borderId="1" xfId="0" applyNumberFormat="1" applyFont="1" applyBorder="1" applyAlignment="1">
      <alignment horizontal="right" vertical="top" wrapText="1"/>
    </xf>
    <xf numFmtId="164" fontId="9" fillId="0" borderId="2" xfId="0" applyNumberFormat="1" applyFont="1" applyBorder="1" applyAlignment="1">
      <alignment horizontal="right" vertical="top" wrapText="1"/>
    </xf>
    <xf numFmtId="164" fontId="9" fillId="0" borderId="0" xfId="0" applyNumberFormat="1" applyFont="1" applyAlignment="1">
      <alignment horizontal="right" vertical="top" wrapText="1"/>
    </xf>
    <xf numFmtId="164" fontId="11" fillId="0" borderId="0" xfId="0" applyNumberFormat="1" applyFont="1" applyAlignment="1">
      <alignment vertical="top"/>
    </xf>
    <xf numFmtId="9" fontId="13" fillId="0" borderId="0" xfId="2" applyFont="1" applyFill="1" applyBorder="1"/>
    <xf numFmtId="0" fontId="0" fillId="0" borderId="1" xfId="0" applyBorder="1"/>
    <xf numFmtId="165" fontId="4" fillId="0" borderId="1" xfId="1" applyNumberFormat="1" applyFont="1" applyFill="1" applyBorder="1" applyAlignment="1">
      <alignment horizontal="center" vertical="top" wrapText="1"/>
    </xf>
    <xf numFmtId="165" fontId="13" fillId="0" borderId="1" xfId="1" applyNumberFormat="1" applyFont="1" applyFill="1" applyBorder="1"/>
    <xf numFmtId="0" fontId="14" fillId="0" borderId="0" xfId="0" applyFont="1"/>
    <xf numFmtId="166" fontId="0" fillId="0" borderId="0" xfId="0" applyNumberFormat="1"/>
    <xf numFmtId="0" fontId="16" fillId="0" borderId="0" xfId="0" applyFont="1"/>
    <xf numFmtId="168" fontId="16" fillId="0" borderId="0" xfId="0" applyNumberFormat="1" applyFont="1"/>
    <xf numFmtId="166" fontId="16" fillId="0" borderId="0" xfId="0" applyNumberFormat="1" applyFont="1"/>
    <xf numFmtId="3" fontId="16" fillId="0" borderId="0" xfId="0" applyNumberFormat="1" applyFont="1"/>
    <xf numFmtId="166" fontId="7" fillId="0" borderId="0" xfId="0" applyNumberFormat="1" applyFont="1" applyAlignment="1">
      <alignment horizontal="right" vertical="top" wrapText="1"/>
    </xf>
    <xf numFmtId="166" fontId="7" fillId="0" borderId="1" xfId="0" applyNumberFormat="1" applyFont="1" applyBorder="1" applyAlignment="1">
      <alignment horizontal="right" vertical="top" wrapText="1"/>
    </xf>
    <xf numFmtId="0" fontId="0" fillId="0" borderId="2" xfId="0" applyBorder="1"/>
    <xf numFmtId="166" fontId="7" fillId="0" borderId="2" xfId="0" applyNumberFormat="1" applyFont="1" applyBorder="1" applyAlignment="1">
      <alignment horizontal="right" vertical="top" wrapText="1"/>
    </xf>
    <xf numFmtId="3" fontId="16" fillId="0" borderId="2" xfId="0" applyNumberFormat="1" applyFont="1" applyBorder="1"/>
    <xf numFmtId="164" fontId="19" fillId="0" borderId="0" xfId="0" applyNumberFormat="1" applyFont="1"/>
    <xf numFmtId="166" fontId="19" fillId="0" borderId="0" xfId="0" applyNumberFormat="1" applyFont="1"/>
    <xf numFmtId="166" fontId="19" fillId="0" borderId="2" xfId="0" applyNumberFormat="1" applyFont="1" applyBorder="1"/>
    <xf numFmtId="164" fontId="19" fillId="0" borderId="2" xfId="0" applyNumberFormat="1" applyFont="1" applyBorder="1"/>
    <xf numFmtId="166" fontId="0" fillId="0" borderId="2" xfId="0" applyNumberFormat="1" applyBorder="1"/>
    <xf numFmtId="164" fontId="16" fillId="0" borderId="2" xfId="0" applyNumberFormat="1" applyFont="1" applyBorder="1"/>
    <xf numFmtId="164" fontId="16" fillId="0" borderId="0" xfId="0" applyNumberFormat="1" applyFont="1"/>
    <xf numFmtId="164" fontId="11" fillId="0" borderId="0" xfId="0" applyNumberFormat="1" applyFont="1" applyAlignment="1">
      <alignment horizontal="left" vertical="top" wrapText="1"/>
    </xf>
    <xf numFmtId="0" fontId="16" fillId="0" borderId="0" xfId="0" applyFont="1" applyAlignment="1">
      <alignment horizontal="right"/>
    </xf>
    <xf numFmtId="0" fontId="16" fillId="0" borderId="1" xfId="0" applyFont="1" applyBorder="1" applyAlignment="1">
      <alignment horizontal="right"/>
    </xf>
    <xf numFmtId="166" fontId="7" fillId="0" borderId="0" xfId="0" applyNumberFormat="1" applyFont="1" applyAlignment="1">
      <alignment horizontal="right" vertical="center" wrapText="1"/>
    </xf>
    <xf numFmtId="0" fontId="7" fillId="0" borderId="0" xfId="0" applyFont="1" applyAlignment="1">
      <alignment horizontal="right" vertical="center"/>
    </xf>
    <xf numFmtId="166" fontId="7" fillId="0" borderId="1" xfId="0" applyNumberFormat="1" applyFont="1" applyBorder="1" applyAlignment="1">
      <alignment horizontal="right" vertical="center" wrapText="1"/>
    </xf>
    <xf numFmtId="0" fontId="7" fillId="0" borderId="1" xfId="0" applyFont="1" applyBorder="1" applyAlignment="1">
      <alignment horizontal="right" vertical="center"/>
    </xf>
    <xf numFmtId="164" fontId="7" fillId="0" borderId="0" xfId="0" applyNumberFormat="1" applyFont="1" applyAlignment="1">
      <alignment horizontal="right" vertical="center" wrapText="1"/>
    </xf>
    <xf numFmtId="164" fontId="7" fillId="0" borderId="1" xfId="0" applyNumberFormat="1" applyFont="1" applyBorder="1" applyAlignment="1">
      <alignment horizontal="right" vertical="center" wrapText="1"/>
    </xf>
    <xf numFmtId="166" fontId="7" fillId="0" borderId="2" xfId="0" applyNumberFormat="1" applyFont="1" applyBorder="1" applyAlignment="1">
      <alignment horizontal="right" vertical="center" wrapText="1"/>
    </xf>
    <xf numFmtId="0" fontId="16" fillId="0" borderId="0" xfId="0" applyFont="1" applyAlignment="1">
      <alignment horizontal="right" vertical="center"/>
    </xf>
    <xf numFmtId="166" fontId="16" fillId="0" borderId="0" xfId="0" applyNumberFormat="1" applyFont="1" applyAlignment="1">
      <alignment horizontal="right" vertical="center" wrapText="1"/>
    </xf>
    <xf numFmtId="0" fontId="16" fillId="0" borderId="1" xfId="0" applyFont="1" applyBorder="1" applyAlignment="1">
      <alignment horizontal="right" vertical="center"/>
    </xf>
    <xf numFmtId="0" fontId="16" fillId="0" borderId="2" xfId="0" applyFont="1" applyBorder="1" applyAlignment="1">
      <alignment horizontal="right" vertical="center"/>
    </xf>
    <xf numFmtId="164" fontId="9" fillId="0" borderId="3" xfId="0" applyNumberFormat="1" applyFont="1" applyBorder="1" applyAlignment="1">
      <alignment horizontal="right" vertical="center" wrapText="1"/>
    </xf>
    <xf numFmtId="164" fontId="9" fillId="0" borderId="4" xfId="0" applyNumberFormat="1" applyFont="1" applyBorder="1" applyAlignment="1">
      <alignment horizontal="right" vertical="center" wrapText="1"/>
    </xf>
    <xf numFmtId="164" fontId="9" fillId="2" borderId="3" xfId="0" applyNumberFormat="1" applyFont="1" applyFill="1" applyBorder="1" applyAlignment="1">
      <alignment horizontal="right" vertical="center" wrapText="1"/>
    </xf>
    <xf numFmtId="164" fontId="9" fillId="2" borderId="4" xfId="0" applyNumberFormat="1" applyFont="1" applyFill="1" applyBorder="1" applyAlignment="1">
      <alignment horizontal="right" vertical="center" wrapText="1"/>
    </xf>
    <xf numFmtId="164" fontId="9" fillId="2" borderId="5" xfId="0" applyNumberFormat="1" applyFont="1" applyFill="1" applyBorder="1" applyAlignment="1">
      <alignment horizontal="right" vertical="center" wrapText="1"/>
    </xf>
    <xf numFmtId="164" fontId="10" fillId="0" borderId="0" xfId="0" applyNumberFormat="1" applyFont="1" applyAlignment="1">
      <alignment horizontal="right" vertical="center" wrapText="1"/>
    </xf>
    <xf numFmtId="164" fontId="10" fillId="0" borderId="1" xfId="0" applyNumberFormat="1" applyFont="1" applyBorder="1" applyAlignment="1">
      <alignment horizontal="right" vertical="center" wrapText="1"/>
    </xf>
    <xf numFmtId="164" fontId="18" fillId="0" borderId="0" xfId="0" applyNumberFormat="1" applyFont="1" applyAlignment="1">
      <alignment horizontal="right" vertical="center" wrapText="1"/>
    </xf>
    <xf numFmtId="164" fontId="18" fillId="0" borderId="1" xfId="0" applyNumberFormat="1" applyFont="1" applyBorder="1" applyAlignment="1">
      <alignment horizontal="right" vertical="center" wrapText="1"/>
    </xf>
    <xf numFmtId="164" fontId="18" fillId="0" borderId="2" xfId="0" applyNumberFormat="1" applyFont="1" applyBorder="1" applyAlignment="1">
      <alignment horizontal="right" vertical="center" wrapText="1"/>
    </xf>
    <xf numFmtId="164" fontId="26" fillId="0" borderId="0" xfId="0" applyNumberFormat="1" applyFont="1" applyAlignment="1">
      <alignment horizontal="right" vertical="center" wrapText="1"/>
    </xf>
    <xf numFmtId="164" fontId="26" fillId="0" borderId="1" xfId="0" applyNumberFormat="1" applyFont="1" applyBorder="1" applyAlignment="1">
      <alignment horizontal="right" vertical="center" wrapText="1"/>
    </xf>
    <xf numFmtId="164" fontId="9" fillId="0" borderId="5" xfId="0" applyNumberFormat="1" applyFont="1" applyBorder="1" applyAlignment="1">
      <alignment horizontal="right" vertical="center" wrapText="1"/>
    </xf>
    <xf numFmtId="167" fontId="7" fillId="0" borderId="0" xfId="0" applyNumberFormat="1" applyFont="1" applyAlignment="1">
      <alignment horizontal="right" vertical="center" wrapText="1"/>
    </xf>
    <xf numFmtId="166" fontId="16" fillId="0" borderId="1" xfId="0" applyNumberFormat="1" applyFont="1" applyBorder="1" applyAlignment="1">
      <alignment horizontal="right" vertical="center" wrapText="1"/>
    </xf>
    <xf numFmtId="164" fontId="10" fillId="0" borderId="2" xfId="0" applyNumberFormat="1" applyFont="1" applyBorder="1" applyAlignment="1">
      <alignment horizontal="right" vertical="center" wrapText="1"/>
    </xf>
    <xf numFmtId="164" fontId="16" fillId="0" borderId="0" xfId="0" applyNumberFormat="1" applyFont="1" applyAlignment="1">
      <alignment horizontal="right" vertical="center" wrapText="1"/>
    </xf>
    <xf numFmtId="164" fontId="16" fillId="0" borderId="1" xfId="0" applyNumberFormat="1" applyFont="1" applyBorder="1" applyAlignment="1">
      <alignment horizontal="right" vertical="center" wrapText="1"/>
    </xf>
    <xf numFmtId="164" fontId="6" fillId="0" borderId="0" xfId="0" applyNumberFormat="1" applyFont="1" applyAlignment="1">
      <alignment horizontal="left" vertical="center"/>
    </xf>
    <xf numFmtId="166" fontId="16" fillId="0" borderId="2" xfId="0" applyNumberFormat="1" applyFont="1" applyBorder="1" applyAlignment="1">
      <alignment horizontal="right" vertical="center" wrapText="1"/>
    </xf>
    <xf numFmtId="167" fontId="16" fillId="0" borderId="0" xfId="0" applyNumberFormat="1" applyFont="1" applyAlignment="1">
      <alignment horizontal="right" vertical="center" wrapText="1"/>
    </xf>
    <xf numFmtId="0" fontId="21" fillId="0" borderId="0" xfId="0" applyFont="1" applyAlignment="1">
      <alignment horizontal="right"/>
    </xf>
    <xf numFmtId="165" fontId="16" fillId="0" borderId="1" xfId="1" applyNumberFormat="1" applyFont="1" applyFill="1" applyBorder="1" applyAlignment="1">
      <alignment horizontal="right"/>
    </xf>
    <xf numFmtId="4" fontId="16" fillId="0" borderId="0" xfId="0" applyNumberFormat="1" applyFont="1" applyAlignment="1">
      <alignment horizontal="right"/>
    </xf>
    <xf numFmtId="166" fontId="16" fillId="0" borderId="0" xfId="0" applyNumberFormat="1" applyFont="1" applyAlignment="1">
      <alignment horizontal="right"/>
    </xf>
    <xf numFmtId="166" fontId="21" fillId="0" borderId="0" xfId="0" applyNumberFormat="1" applyFont="1" applyAlignment="1">
      <alignment horizontal="right"/>
    </xf>
    <xf numFmtId="166" fontId="16" fillId="0" borderId="1" xfId="0" applyNumberFormat="1" applyFont="1" applyBorder="1" applyAlignment="1">
      <alignment horizontal="right"/>
    </xf>
    <xf numFmtId="166" fontId="16" fillId="0" borderId="1" xfId="1" applyNumberFormat="1" applyFont="1" applyFill="1" applyBorder="1" applyAlignment="1">
      <alignment horizontal="right"/>
    </xf>
    <xf numFmtId="166" fontId="19" fillId="0" borderId="0" xfId="0" applyNumberFormat="1" applyFont="1" applyAlignment="1">
      <alignment horizontal="right"/>
    </xf>
    <xf numFmtId="166" fontId="22" fillId="0" borderId="0" xfId="0" applyNumberFormat="1" applyFont="1" applyAlignment="1">
      <alignment horizontal="right"/>
    </xf>
    <xf numFmtId="166" fontId="22" fillId="0" borderId="1" xfId="0" applyNumberFormat="1" applyFont="1" applyBorder="1" applyAlignment="1">
      <alignment horizontal="right"/>
    </xf>
    <xf numFmtId="166" fontId="22" fillId="0" borderId="1" xfId="1" applyNumberFormat="1" applyFont="1" applyBorder="1" applyAlignment="1">
      <alignment horizontal="right"/>
    </xf>
    <xf numFmtId="166" fontId="16" fillId="0" borderId="1" xfId="1" applyNumberFormat="1" applyFont="1" applyBorder="1" applyAlignment="1">
      <alignment horizontal="right"/>
    </xf>
    <xf numFmtId="0" fontId="2" fillId="0" borderId="0" xfId="0" applyFont="1" applyAlignment="1">
      <alignment horizontal="center" vertical="center" wrapText="1"/>
    </xf>
    <xf numFmtId="0" fontId="27" fillId="0" borderId="0" xfId="0" applyFont="1" applyAlignment="1">
      <alignment horizontal="left" vertical="center"/>
    </xf>
    <xf numFmtId="0" fontId="27" fillId="0" borderId="0" xfId="0" applyFont="1" applyAlignment="1">
      <alignment horizontal="justify" vertical="center"/>
    </xf>
    <xf numFmtId="0" fontId="27" fillId="0" borderId="0" xfId="0" applyFont="1" applyAlignment="1">
      <alignment horizontal="left" vertical="center" indent="2"/>
    </xf>
    <xf numFmtId="0" fontId="27" fillId="0" borderId="0" xfId="0" applyFont="1" applyAlignment="1">
      <alignment horizontal="left" vertical="center" indent="4"/>
    </xf>
    <xf numFmtId="0" fontId="28" fillId="0" borderId="0" xfId="0" applyFont="1" applyAlignment="1">
      <alignment horizontal="left" vertical="center"/>
    </xf>
    <xf numFmtId="0" fontId="27" fillId="0" borderId="0" xfId="0" applyFont="1" applyAlignment="1">
      <alignment horizontal="right" vertical="center"/>
    </xf>
    <xf numFmtId="170" fontId="27" fillId="0" borderId="0" xfId="0" applyNumberFormat="1" applyFont="1" applyAlignment="1">
      <alignment horizontal="right" vertical="center"/>
    </xf>
    <xf numFmtId="170" fontId="27" fillId="0" borderId="7" xfId="0" applyNumberFormat="1" applyFont="1" applyBorder="1" applyAlignment="1">
      <alignment horizontal="right" vertical="center"/>
    </xf>
    <xf numFmtId="170" fontId="27" fillId="0" borderId="8" xfId="0" applyNumberFormat="1" applyFont="1" applyBorder="1" applyAlignment="1">
      <alignment horizontal="right" vertical="center"/>
    </xf>
    <xf numFmtId="170" fontId="27" fillId="0" borderId="9" xfId="0" applyNumberFormat="1" applyFont="1" applyBorder="1" applyAlignment="1">
      <alignment horizontal="right" vertical="center"/>
    </xf>
    <xf numFmtId="170" fontId="27" fillId="0" borderId="0" xfId="0" applyNumberFormat="1" applyFont="1" applyAlignment="1">
      <alignment horizontal="center" vertical="center"/>
    </xf>
    <xf numFmtId="0" fontId="27" fillId="0" borderId="2" xfId="0" applyFont="1" applyBorder="1" applyAlignment="1">
      <alignment horizontal="right" vertical="center"/>
    </xf>
    <xf numFmtId="170" fontId="27" fillId="0" borderId="2" xfId="0" applyNumberFormat="1" applyFont="1" applyBorder="1" applyAlignment="1">
      <alignment horizontal="right" vertical="center"/>
    </xf>
    <xf numFmtId="170" fontId="27" fillId="0" borderId="11" xfId="0" applyNumberFormat="1" applyFont="1" applyBorder="1" applyAlignment="1">
      <alignment horizontal="right" vertical="center"/>
    </xf>
    <xf numFmtId="170" fontId="27" fillId="0" borderId="12" xfId="0" applyNumberFormat="1" applyFont="1" applyBorder="1" applyAlignment="1">
      <alignment horizontal="right" vertical="center"/>
    </xf>
    <xf numFmtId="170" fontId="27" fillId="0" borderId="13" xfId="0" applyNumberFormat="1" applyFont="1" applyBorder="1" applyAlignment="1">
      <alignment horizontal="right" vertical="center"/>
    </xf>
    <xf numFmtId="170" fontId="27" fillId="0" borderId="2" xfId="0" applyNumberFormat="1" applyFont="1" applyBorder="1" applyAlignment="1">
      <alignment horizontal="center" vertical="center"/>
    </xf>
    <xf numFmtId="171" fontId="27" fillId="0" borderId="0" xfId="0" applyNumberFormat="1" applyFont="1" applyAlignment="1">
      <alignment horizontal="right" vertical="center"/>
    </xf>
    <xf numFmtId="0" fontId="19" fillId="0" borderId="0" xfId="0" applyFont="1"/>
    <xf numFmtId="167" fontId="9" fillId="0" borderId="0" xfId="0" applyNumberFormat="1" applyFont="1" applyAlignment="1">
      <alignment horizontal="right" vertical="top" wrapText="1"/>
    </xf>
    <xf numFmtId="0" fontId="17" fillId="0" borderId="0" xfId="0" applyFont="1"/>
    <xf numFmtId="167" fontId="17" fillId="0" borderId="0" xfId="0" applyNumberFormat="1" applyFont="1"/>
    <xf numFmtId="169" fontId="27" fillId="0" borderId="0" xfId="3" applyNumberFormat="1" applyFont="1" applyAlignment="1">
      <alignment horizontal="right" vertical="center"/>
    </xf>
    <xf numFmtId="0" fontId="27" fillId="0" borderId="0" xfId="3" applyFont="1" applyAlignment="1">
      <alignment horizontal="right" vertical="center"/>
    </xf>
    <xf numFmtId="170" fontId="27" fillId="0" borderId="0" xfId="3" applyNumberFormat="1" applyFont="1" applyAlignment="1">
      <alignment horizontal="right" vertical="center"/>
    </xf>
    <xf numFmtId="170" fontId="27" fillId="0" borderId="15" xfId="3" applyNumberFormat="1" applyFont="1" applyBorder="1" applyAlignment="1">
      <alignment horizontal="right" vertical="center"/>
    </xf>
    <xf numFmtId="9" fontId="27" fillId="0" borderId="0" xfId="4" applyFont="1" applyFill="1" applyAlignment="1">
      <alignment horizontal="right" vertical="center"/>
    </xf>
    <xf numFmtId="164" fontId="11" fillId="0" borderId="0" xfId="0" applyNumberFormat="1" applyFont="1" applyAlignment="1">
      <alignment vertical="top" wrapText="1"/>
    </xf>
    <xf numFmtId="165" fontId="4" fillId="0" borderId="0" xfId="1" applyNumberFormat="1" applyFont="1" applyFill="1" applyBorder="1" applyAlignment="1">
      <alignment horizontal="center" vertical="top" wrapText="1"/>
    </xf>
    <xf numFmtId="165" fontId="13" fillId="0" borderId="0" xfId="1" applyNumberFormat="1" applyFont="1" applyFill="1" applyBorder="1"/>
    <xf numFmtId="168" fontId="16" fillId="0" borderId="2" xfId="0" applyNumberFormat="1" applyFont="1" applyBorder="1"/>
    <xf numFmtId="0" fontId="16" fillId="0" borderId="2" xfId="0" applyFont="1" applyBorder="1"/>
    <xf numFmtId="167" fontId="9" fillId="0" borderId="2" xfId="0" applyNumberFormat="1" applyFont="1" applyBorder="1" applyAlignment="1">
      <alignment horizontal="right" vertical="top" wrapText="1"/>
    </xf>
    <xf numFmtId="170" fontId="27" fillId="0" borderId="2" xfId="3" applyNumberFormat="1" applyFont="1" applyBorder="1" applyAlignment="1">
      <alignment horizontal="right" vertical="center"/>
    </xf>
    <xf numFmtId="170" fontId="27" fillId="0" borderId="16" xfId="3" applyNumberFormat="1" applyFont="1" applyBorder="1" applyAlignment="1">
      <alignment horizontal="right" vertical="center"/>
    </xf>
    <xf numFmtId="9" fontId="27" fillId="0" borderId="2" xfId="4" applyFont="1" applyFill="1" applyBorder="1" applyAlignment="1">
      <alignment horizontal="right" vertical="center"/>
    </xf>
    <xf numFmtId="0" fontId="27" fillId="0" borderId="2" xfId="3" applyFont="1" applyBorder="1" applyAlignment="1">
      <alignment horizontal="right" vertical="center"/>
    </xf>
    <xf numFmtId="169" fontId="27" fillId="0" borderId="2" xfId="3" applyNumberFormat="1" applyFont="1" applyBorder="1" applyAlignment="1">
      <alignment horizontal="right" vertical="center"/>
    </xf>
    <xf numFmtId="170" fontId="27" fillId="0" borderId="0" xfId="0" applyNumberFormat="1" applyFont="1" applyAlignment="1">
      <alignment horizontal="left" vertical="center"/>
    </xf>
    <xf numFmtId="170" fontId="27" fillId="0" borderId="14" xfId="0" applyNumberFormat="1" applyFont="1" applyBorder="1" applyAlignment="1">
      <alignment horizontal="right" vertical="center"/>
    </xf>
    <xf numFmtId="170" fontId="27" fillId="0" borderId="10" xfId="0" applyNumberFormat="1" applyFont="1" applyBorder="1" applyAlignment="1">
      <alignment horizontal="right" vertical="center"/>
    </xf>
    <xf numFmtId="170" fontId="27" fillId="0" borderId="10" xfId="3" applyNumberFormat="1" applyFont="1" applyBorder="1" applyAlignment="1">
      <alignment horizontal="right" vertical="center"/>
    </xf>
    <xf numFmtId="170" fontId="27" fillId="0" borderId="14" xfId="3" applyNumberFormat="1" applyFont="1" applyBorder="1" applyAlignment="1">
      <alignment horizontal="right" vertical="center"/>
    </xf>
    <xf numFmtId="164" fontId="11" fillId="0" borderId="2" xfId="0" applyNumberFormat="1" applyFont="1" applyBorder="1" applyAlignment="1">
      <alignment vertical="top" wrapText="1"/>
    </xf>
    <xf numFmtId="0" fontId="0" fillId="3" borderId="0" xfId="0" applyFill="1"/>
    <xf numFmtId="164" fontId="4" fillId="3" borderId="0" xfId="0" applyNumberFormat="1" applyFont="1" applyFill="1" applyAlignment="1">
      <alignment horizontal="center" vertical="top" wrapText="1"/>
    </xf>
    <xf numFmtId="170" fontId="27" fillId="3" borderId="0" xfId="0" applyNumberFormat="1" applyFont="1" applyFill="1" applyAlignment="1">
      <alignment horizontal="right" vertical="center"/>
    </xf>
    <xf numFmtId="170" fontId="27" fillId="3" borderId="7" xfId="0" applyNumberFormat="1" applyFont="1" applyFill="1" applyBorder="1" applyAlignment="1">
      <alignment horizontal="right" vertical="center"/>
    </xf>
    <xf numFmtId="170" fontId="27" fillId="3" borderId="8" xfId="0" applyNumberFormat="1" applyFont="1" applyFill="1" applyBorder="1" applyAlignment="1">
      <alignment horizontal="right" vertical="center"/>
    </xf>
    <xf numFmtId="170" fontId="27" fillId="3" borderId="9" xfId="0" applyNumberFormat="1" applyFont="1" applyFill="1" applyBorder="1" applyAlignment="1">
      <alignment horizontal="right" vertical="center"/>
    </xf>
    <xf numFmtId="170" fontId="27" fillId="3" borderId="0" xfId="0" applyNumberFormat="1" applyFont="1" applyFill="1" applyAlignment="1">
      <alignment horizontal="center" vertical="center"/>
    </xf>
    <xf numFmtId="170" fontId="27" fillId="3" borderId="10" xfId="0" applyNumberFormat="1" applyFont="1" applyFill="1" applyBorder="1" applyAlignment="1">
      <alignment horizontal="right" vertical="center"/>
    </xf>
    <xf numFmtId="0" fontId="27" fillId="3" borderId="0" xfId="0" applyFont="1" applyFill="1" applyAlignment="1">
      <alignment horizontal="right" vertical="center"/>
    </xf>
    <xf numFmtId="170" fontId="27" fillId="3" borderId="15" xfId="3" applyNumberFormat="1" applyFont="1" applyFill="1" applyBorder="1" applyAlignment="1">
      <alignment horizontal="right" vertical="center"/>
    </xf>
    <xf numFmtId="170" fontId="27" fillId="3" borderId="10" xfId="3" applyNumberFormat="1" applyFont="1" applyFill="1" applyBorder="1" applyAlignment="1">
      <alignment horizontal="right" vertical="center"/>
    </xf>
    <xf numFmtId="164" fontId="10" fillId="3" borderId="0" xfId="0" applyNumberFormat="1" applyFont="1" applyFill="1" applyAlignment="1">
      <alignment horizontal="right" vertical="center" wrapText="1"/>
    </xf>
    <xf numFmtId="166" fontId="7" fillId="3" borderId="0" xfId="0" applyNumberFormat="1" applyFont="1" applyFill="1" applyAlignment="1">
      <alignment horizontal="right" vertical="top" wrapText="1"/>
    </xf>
    <xf numFmtId="164" fontId="9" fillId="3" borderId="0" xfId="0" applyNumberFormat="1" applyFont="1" applyFill="1" applyAlignment="1">
      <alignment horizontal="right" vertical="top" wrapText="1"/>
    </xf>
    <xf numFmtId="164" fontId="7" fillId="3" borderId="0" xfId="0" applyNumberFormat="1" applyFont="1" applyFill="1" applyAlignment="1">
      <alignment horizontal="right" vertical="top" wrapText="1"/>
    </xf>
    <xf numFmtId="164" fontId="19" fillId="3" borderId="0" xfId="0" applyNumberFormat="1" applyFont="1" applyFill="1"/>
    <xf numFmtId="166" fontId="19" fillId="3" borderId="0" xfId="0" applyNumberFormat="1" applyFont="1" applyFill="1"/>
    <xf numFmtId="166" fontId="0" fillId="3" borderId="0" xfId="0" applyNumberFormat="1" applyFill="1"/>
    <xf numFmtId="3" fontId="16" fillId="3" borderId="0" xfId="0" applyNumberFormat="1" applyFont="1" applyFill="1"/>
    <xf numFmtId="167" fontId="9" fillId="3" borderId="0" xfId="0" applyNumberFormat="1" applyFont="1" applyFill="1" applyAlignment="1">
      <alignment horizontal="right" vertical="top" wrapText="1"/>
    </xf>
    <xf numFmtId="0" fontId="14" fillId="3" borderId="0" xfId="0" applyFont="1" applyFill="1"/>
    <xf numFmtId="172" fontId="27" fillId="0" borderId="2" xfId="0" applyNumberFormat="1" applyFont="1" applyBorder="1" applyAlignment="1">
      <alignment horizontal="right" vertical="center"/>
    </xf>
    <xf numFmtId="0" fontId="27" fillId="3" borderId="0" xfId="0" applyFont="1" applyFill="1" applyAlignment="1">
      <alignment horizontal="left" vertical="center"/>
    </xf>
    <xf numFmtId="0" fontId="32" fillId="0" borderId="2" xfId="0" applyFont="1" applyBorder="1" applyAlignment="1">
      <alignment horizontal="right"/>
    </xf>
    <xf numFmtId="0" fontId="32" fillId="0" borderId="0" xfId="0" applyFont="1" applyAlignment="1">
      <alignment horizontal="right"/>
    </xf>
    <xf numFmtId="0" fontId="32" fillId="3" borderId="0" xfId="0" applyFont="1" applyFill="1" applyAlignment="1">
      <alignment horizontal="right"/>
    </xf>
    <xf numFmtId="172" fontId="32" fillId="0" borderId="2" xfId="0" applyNumberFormat="1" applyFont="1" applyBorder="1" applyAlignment="1">
      <alignment horizontal="right"/>
    </xf>
    <xf numFmtId="172" fontId="32" fillId="3" borderId="0" xfId="0" applyNumberFormat="1" applyFont="1" applyFill="1" applyAlignment="1">
      <alignment horizontal="right"/>
    </xf>
    <xf numFmtId="170" fontId="27" fillId="3" borderId="0" xfId="3" applyNumberFormat="1" applyFont="1" applyFill="1" applyAlignment="1">
      <alignment horizontal="right" vertical="center"/>
    </xf>
    <xf numFmtId="0" fontId="27" fillId="3" borderId="0" xfId="3" applyFont="1" applyFill="1" applyAlignment="1">
      <alignment horizontal="right" vertical="center"/>
    </xf>
    <xf numFmtId="169" fontId="27" fillId="3" borderId="0" xfId="3" applyNumberFormat="1" applyFont="1" applyFill="1" applyAlignment="1">
      <alignment horizontal="right" vertical="center"/>
    </xf>
    <xf numFmtId="0" fontId="2" fillId="0" borderId="2" xfId="0" applyFont="1" applyBorder="1" applyAlignment="1">
      <alignment vertical="center" wrapText="1"/>
    </xf>
    <xf numFmtId="0" fontId="2" fillId="0" borderId="0" xfId="0" applyFont="1" applyAlignment="1">
      <alignment vertical="center" wrapText="1"/>
    </xf>
    <xf numFmtId="164" fontId="34" fillId="0" borderId="0" xfId="0" applyNumberFormat="1" applyFont="1" applyAlignment="1">
      <alignment horizontal="center" vertical="top" wrapText="1"/>
    </xf>
    <xf numFmtId="170" fontId="27" fillId="4" borderId="0" xfId="0" applyNumberFormat="1" applyFont="1" applyFill="1" applyAlignment="1">
      <alignment horizontal="right" vertical="center"/>
    </xf>
    <xf numFmtId="170" fontId="27" fillId="4" borderId="7" xfId="0" applyNumberFormat="1" applyFont="1" applyFill="1" applyBorder="1" applyAlignment="1">
      <alignment horizontal="right" vertical="center"/>
    </xf>
    <xf numFmtId="165" fontId="4" fillId="4" borderId="7" xfId="1" applyNumberFormat="1" applyFont="1" applyFill="1" applyBorder="1" applyAlignment="1">
      <alignment horizontal="center" vertical="top" wrapText="1"/>
    </xf>
    <xf numFmtId="0" fontId="36" fillId="0" borderId="0" xfId="0" applyFont="1"/>
    <xf numFmtId="0" fontId="35" fillId="0" borderId="0" xfId="0" applyFont="1" applyAlignment="1">
      <alignment vertical="center"/>
    </xf>
    <xf numFmtId="170" fontId="35" fillId="0" borderId="0" xfId="0" applyNumberFormat="1" applyFont="1" applyAlignment="1">
      <alignment horizontal="right" vertical="center"/>
    </xf>
    <xf numFmtId="170" fontId="35" fillId="0" borderId="20" xfId="0" applyNumberFormat="1" applyFont="1" applyBorder="1" applyAlignment="1">
      <alignment horizontal="right" vertical="center"/>
    </xf>
    <xf numFmtId="170" fontId="35" fillId="0" borderId="23" xfId="0" applyNumberFormat="1" applyFont="1" applyBorder="1" applyAlignment="1">
      <alignment horizontal="right" vertical="center"/>
    </xf>
    <xf numFmtId="170" fontId="35" fillId="0" borderId="24" xfId="0" applyNumberFormat="1" applyFont="1" applyBorder="1" applyAlignment="1">
      <alignment horizontal="right" vertical="center"/>
    </xf>
    <xf numFmtId="170" fontId="35" fillId="0" borderId="8" xfId="0" applyNumberFormat="1" applyFont="1" applyBorder="1" applyAlignment="1">
      <alignment horizontal="right" vertical="center"/>
    </xf>
    <xf numFmtId="170" fontId="35" fillId="0" borderId="7" xfId="0" applyNumberFormat="1" applyFont="1" applyBorder="1" applyAlignment="1">
      <alignment horizontal="right" vertical="center"/>
    </xf>
    <xf numFmtId="0" fontId="35" fillId="0" borderId="0" xfId="0" applyFont="1" applyAlignment="1">
      <alignment horizontal="center" vertical="center"/>
    </xf>
    <xf numFmtId="0" fontId="35" fillId="0" borderId="7" xfId="0" applyFont="1" applyBorder="1" applyAlignment="1">
      <alignment horizontal="center" vertical="center"/>
    </xf>
    <xf numFmtId="170" fontId="35" fillId="0" borderId="9" xfId="0" applyNumberFormat="1" applyFont="1" applyBorder="1" applyAlignment="1">
      <alignment horizontal="right" vertical="center"/>
    </xf>
    <xf numFmtId="170" fontId="35" fillId="0" borderId="22" xfId="0" applyNumberFormat="1" applyFont="1" applyBorder="1" applyAlignment="1">
      <alignment horizontal="right" vertical="center"/>
    </xf>
    <xf numFmtId="170" fontId="35" fillId="0" borderId="25" xfId="0" applyNumberFormat="1" applyFont="1" applyBorder="1" applyAlignment="1">
      <alignment horizontal="right" vertical="center"/>
    </xf>
    <xf numFmtId="173" fontId="35" fillId="0" borderId="20" xfId="0" applyNumberFormat="1" applyFont="1" applyBorder="1" applyAlignment="1">
      <alignment horizontal="center" vertical="center"/>
    </xf>
    <xf numFmtId="173" fontId="35" fillId="0" borderId="0" xfId="0" applyNumberFormat="1" applyFont="1" applyAlignment="1">
      <alignment horizontal="center" vertical="center"/>
    </xf>
    <xf numFmtId="174" fontId="35" fillId="0" borderId="0" xfId="0" applyNumberFormat="1" applyFont="1" applyAlignment="1">
      <alignment horizontal="center" vertical="center"/>
    </xf>
    <xf numFmtId="170" fontId="35" fillId="0" borderId="10" xfId="0" applyNumberFormat="1" applyFont="1" applyBorder="1" applyAlignment="1">
      <alignment horizontal="right" vertical="center"/>
    </xf>
    <xf numFmtId="170" fontId="36" fillId="0" borderId="0" xfId="0" applyNumberFormat="1" applyFont="1"/>
    <xf numFmtId="170" fontId="35" fillId="0" borderId="28" xfId="0" applyNumberFormat="1" applyFont="1" applyBorder="1" applyAlignment="1">
      <alignment horizontal="right" vertical="center"/>
    </xf>
    <xf numFmtId="170" fontId="35" fillId="0" borderId="2" xfId="0" applyNumberFormat="1" applyFont="1" applyBorder="1" applyAlignment="1">
      <alignment horizontal="right" vertical="center"/>
    </xf>
    <xf numFmtId="170" fontId="35" fillId="0" borderId="29" xfId="0" applyNumberFormat="1" applyFont="1" applyBorder="1" applyAlignment="1">
      <alignment horizontal="right" vertical="center"/>
    </xf>
    <xf numFmtId="170" fontId="35" fillId="0" borderId="30" xfId="0" applyNumberFormat="1" applyFont="1" applyBorder="1" applyAlignment="1">
      <alignment horizontal="right" vertical="center"/>
    </xf>
    <xf numFmtId="170" fontId="35" fillId="0" borderId="12" xfId="0" applyNumberFormat="1" applyFont="1" applyBorder="1" applyAlignment="1">
      <alignment horizontal="right" vertical="center"/>
    </xf>
    <xf numFmtId="170" fontId="35" fillId="0" borderId="11" xfId="0" applyNumberFormat="1" applyFont="1" applyBorder="1" applyAlignment="1">
      <alignment horizontal="right" vertical="center"/>
    </xf>
    <xf numFmtId="170" fontId="35" fillId="0" borderId="14" xfId="0" applyNumberFormat="1" applyFont="1" applyBorder="1" applyAlignment="1">
      <alignment horizontal="right" vertical="center"/>
    </xf>
    <xf numFmtId="170" fontId="36" fillId="0" borderId="2" xfId="0" applyNumberFormat="1" applyFont="1" applyBorder="1"/>
    <xf numFmtId="0" fontId="36" fillId="0" borderId="2" xfId="0" applyFont="1" applyBorder="1"/>
    <xf numFmtId="0" fontId="35" fillId="0" borderId="2" xfId="0" applyFont="1" applyBorder="1" applyAlignment="1">
      <alignment horizontal="center" vertical="center"/>
    </xf>
    <xf numFmtId="0" fontId="35" fillId="0" borderId="11" xfId="0" applyFont="1" applyBorder="1" applyAlignment="1">
      <alignment horizontal="center" vertical="center"/>
    </xf>
    <xf numFmtId="0" fontId="35" fillId="0" borderId="2" xfId="0" applyFont="1" applyBorder="1" applyAlignment="1">
      <alignment vertical="center"/>
    </xf>
    <xf numFmtId="170" fontId="35" fillId="0" borderId="13" xfId="0" applyNumberFormat="1" applyFont="1" applyBorder="1" applyAlignment="1">
      <alignment horizontal="right" vertical="center"/>
    </xf>
    <xf numFmtId="170" fontId="35" fillId="0" borderId="31" xfId="0" applyNumberFormat="1" applyFont="1" applyBorder="1" applyAlignment="1">
      <alignment horizontal="right" vertical="center"/>
    </xf>
    <xf numFmtId="173" fontId="35" fillId="0" borderId="29" xfId="0" applyNumberFormat="1" applyFont="1" applyBorder="1" applyAlignment="1">
      <alignment horizontal="center" vertical="center"/>
    </xf>
    <xf numFmtId="173" fontId="35" fillId="0" borderId="2" xfId="0" applyNumberFormat="1" applyFont="1" applyBorder="1" applyAlignment="1">
      <alignment horizontal="center" vertical="center"/>
    </xf>
    <xf numFmtId="170" fontId="35" fillId="0" borderId="2" xfId="3" applyNumberFormat="1" applyFont="1" applyBorder="1" applyAlignment="1">
      <alignment horizontal="right" vertical="center"/>
    </xf>
    <xf numFmtId="170" fontId="35" fillId="0" borderId="19" xfId="0" applyNumberFormat="1" applyFont="1" applyBorder="1" applyAlignment="1">
      <alignment horizontal="right" vertical="center"/>
    </xf>
    <xf numFmtId="170" fontId="35" fillId="0" borderId="18" xfId="0" applyNumberFormat="1" applyFont="1" applyBorder="1" applyAlignment="1">
      <alignment horizontal="right" vertical="center"/>
    </xf>
    <xf numFmtId="170" fontId="35" fillId="0" borderId="32" xfId="0" applyNumberFormat="1" applyFont="1" applyBorder="1" applyAlignment="1">
      <alignment horizontal="right" vertical="center"/>
    </xf>
    <xf numFmtId="173" fontId="35" fillId="0" borderId="19" xfId="0" applyNumberFormat="1" applyFont="1" applyBorder="1" applyAlignment="1">
      <alignment horizontal="center" vertical="center"/>
    </xf>
    <xf numFmtId="174" fontId="35" fillId="0" borderId="2" xfId="0" applyNumberFormat="1" applyFont="1" applyBorder="1" applyAlignment="1">
      <alignment horizontal="center" vertical="center"/>
    </xf>
    <xf numFmtId="170" fontId="35" fillId="0" borderId="33" xfId="0" applyNumberFormat="1" applyFont="1" applyBorder="1" applyAlignment="1">
      <alignment horizontal="right" vertical="center"/>
    </xf>
    <xf numFmtId="172" fontId="35" fillId="0" borderId="2" xfId="0" applyNumberFormat="1" applyFont="1" applyBorder="1" applyAlignment="1">
      <alignment vertical="center"/>
    </xf>
    <xf numFmtId="170" fontId="38" fillId="0" borderId="0" xfId="0" applyNumberFormat="1" applyFont="1" applyAlignment="1">
      <alignment horizontal="right"/>
    </xf>
    <xf numFmtId="170" fontId="38" fillId="0" borderId="2" xfId="0" applyNumberFormat="1" applyFont="1" applyBorder="1" applyAlignment="1">
      <alignment horizontal="right"/>
    </xf>
    <xf numFmtId="0" fontId="38" fillId="0" borderId="0" xfId="0" applyFont="1" applyAlignment="1">
      <alignment horizontal="right"/>
    </xf>
    <xf numFmtId="0" fontId="38" fillId="0" borderId="2" xfId="0" applyFont="1" applyBorder="1" applyAlignment="1">
      <alignment horizontal="right"/>
    </xf>
    <xf numFmtId="0" fontId="1" fillId="0" borderId="0" xfId="0" applyFont="1" applyAlignment="1">
      <alignment vertical="top"/>
    </xf>
    <xf numFmtId="164" fontId="7" fillId="0" borderId="2" xfId="0" applyNumberFormat="1" applyFont="1" applyBorder="1" applyAlignment="1">
      <alignment horizontal="right" vertical="center" wrapText="1"/>
    </xf>
    <xf numFmtId="164" fontId="26" fillId="0" borderId="2" xfId="0" applyNumberFormat="1" applyFont="1" applyBorder="1" applyAlignment="1">
      <alignment horizontal="right" vertical="center" wrapText="1"/>
    </xf>
    <xf numFmtId="0" fontId="16" fillId="0" borderId="2" xfId="0" applyFont="1" applyBorder="1" applyAlignment="1">
      <alignment horizontal="right"/>
    </xf>
    <xf numFmtId="166" fontId="21" fillId="0" borderId="2" xfId="0" applyNumberFormat="1" applyFont="1" applyBorder="1" applyAlignment="1">
      <alignment horizontal="right"/>
    </xf>
    <xf numFmtId="166" fontId="22" fillId="0" borderId="2" xfId="0" applyNumberFormat="1" applyFont="1" applyBorder="1" applyAlignment="1">
      <alignment horizontal="right"/>
    </xf>
    <xf numFmtId="166" fontId="16" fillId="0" borderId="2" xfId="0" applyNumberFormat="1" applyFont="1" applyBorder="1" applyAlignment="1">
      <alignment horizontal="right"/>
    </xf>
    <xf numFmtId="166" fontId="19" fillId="0" borderId="2" xfId="0" applyNumberFormat="1" applyFont="1" applyBorder="1" applyAlignment="1">
      <alignment horizontal="right"/>
    </xf>
    <xf numFmtId="164" fontId="6" fillId="0" borderId="0" xfId="0" applyNumberFormat="1" applyFont="1" applyAlignment="1">
      <alignment horizontal="left" vertical="top" indent="1"/>
    </xf>
    <xf numFmtId="164" fontId="8" fillId="0" borderId="3" xfId="0" applyNumberFormat="1" applyFont="1" applyBorder="1" applyAlignment="1">
      <alignment horizontal="left" vertical="center"/>
    </xf>
    <xf numFmtId="164" fontId="11" fillId="0" borderId="36" xfId="0" applyNumberFormat="1" applyFont="1" applyBorder="1" applyAlignment="1">
      <alignment vertical="top" wrapText="1"/>
    </xf>
    <xf numFmtId="164" fontId="11" fillId="0" borderId="36" xfId="0" applyNumberFormat="1" applyFont="1" applyBorder="1" applyAlignment="1">
      <alignment vertical="top"/>
    </xf>
    <xf numFmtId="0" fontId="46" fillId="0" borderId="0" xfId="0" applyFont="1" applyAlignment="1">
      <alignment horizontal="center"/>
    </xf>
    <xf numFmtId="0" fontId="17" fillId="0" borderId="2" xfId="0" applyFont="1" applyBorder="1"/>
    <xf numFmtId="0" fontId="17" fillId="0" borderId="0" xfId="0" applyFont="1" applyAlignment="1">
      <alignment wrapText="1"/>
    </xf>
    <xf numFmtId="0" fontId="47" fillId="0" borderId="0" xfId="0" applyFont="1" applyAlignment="1">
      <alignment horizontal="left" vertical="center"/>
    </xf>
    <xf numFmtId="170" fontId="47" fillId="0" borderId="2" xfId="0" applyNumberFormat="1" applyFont="1" applyBorder="1" applyAlignment="1">
      <alignment horizontal="right" vertical="center"/>
    </xf>
    <xf numFmtId="170" fontId="47" fillId="0" borderId="0" xfId="0" applyNumberFormat="1" applyFont="1" applyAlignment="1">
      <alignment horizontal="right" vertical="center"/>
    </xf>
    <xf numFmtId="170" fontId="47" fillId="0" borderId="0" xfId="3" applyNumberFormat="1" applyFont="1" applyAlignment="1">
      <alignment horizontal="right" vertical="center"/>
    </xf>
    <xf numFmtId="170" fontId="47" fillId="0" borderId="2" xfId="3" applyNumberFormat="1" applyFont="1" applyBorder="1" applyAlignment="1">
      <alignment horizontal="right" vertical="center"/>
    </xf>
    <xf numFmtId="0" fontId="47" fillId="0" borderId="0" xfId="0" applyFont="1" applyAlignment="1">
      <alignment horizontal="justify" vertical="center"/>
    </xf>
    <xf numFmtId="170" fontId="47" fillId="0" borderId="11" xfId="0" applyNumberFormat="1" applyFont="1" applyBorder="1" applyAlignment="1">
      <alignment horizontal="right" vertical="center"/>
    </xf>
    <xf numFmtId="170" fontId="47" fillId="0" borderId="7" xfId="0" applyNumberFormat="1" applyFont="1" applyBorder="1" applyAlignment="1">
      <alignment horizontal="right" vertical="center"/>
    </xf>
    <xf numFmtId="170" fontId="47" fillId="0" borderId="12" xfId="0" applyNumberFormat="1" applyFont="1" applyBorder="1" applyAlignment="1">
      <alignment horizontal="right" vertical="center"/>
    </xf>
    <xf numFmtId="170" fontId="47" fillId="0" borderId="8" xfId="0" applyNumberFormat="1" applyFont="1" applyBorder="1" applyAlignment="1">
      <alignment horizontal="right" vertical="center"/>
    </xf>
    <xf numFmtId="170" fontId="47" fillId="0" borderId="13" xfId="0" applyNumberFormat="1" applyFont="1" applyBorder="1" applyAlignment="1">
      <alignment horizontal="right" vertical="center"/>
    </xf>
    <xf numFmtId="170" fontId="47" fillId="0" borderId="9" xfId="0" applyNumberFormat="1" applyFont="1" applyBorder="1" applyAlignment="1">
      <alignment horizontal="right" vertical="center"/>
    </xf>
    <xf numFmtId="170" fontId="47" fillId="0" borderId="2" xfId="0" applyNumberFormat="1" applyFont="1" applyBorder="1" applyAlignment="1">
      <alignment horizontal="center" vertical="center"/>
    </xf>
    <xf numFmtId="170" fontId="47" fillId="0" borderId="0" xfId="0" applyNumberFormat="1" applyFont="1" applyAlignment="1">
      <alignment horizontal="center" vertical="center"/>
    </xf>
    <xf numFmtId="170" fontId="47" fillId="0" borderId="0" xfId="0" applyNumberFormat="1" applyFont="1" applyAlignment="1">
      <alignment horizontal="left" vertical="center"/>
    </xf>
    <xf numFmtId="170" fontId="47" fillId="0" borderId="14" xfId="0" applyNumberFormat="1" applyFont="1" applyBorder="1" applyAlignment="1">
      <alignment horizontal="right" vertical="center"/>
    </xf>
    <xf numFmtId="170" fontId="47" fillId="0" borderId="10" xfId="0" applyNumberFormat="1" applyFont="1" applyBorder="1" applyAlignment="1">
      <alignment horizontal="right" vertical="center"/>
    </xf>
    <xf numFmtId="0" fontId="48" fillId="0" borderId="0" xfId="0" applyFont="1" applyAlignment="1">
      <alignment horizontal="left" vertical="center"/>
    </xf>
    <xf numFmtId="0" fontId="47" fillId="0" borderId="2" xfId="0" applyFont="1" applyBorder="1" applyAlignment="1">
      <alignment horizontal="right" vertical="center"/>
    </xf>
    <xf numFmtId="0" fontId="47" fillId="0" borderId="0" xfId="0" applyFont="1" applyAlignment="1">
      <alignment horizontal="right" vertical="center"/>
    </xf>
    <xf numFmtId="9" fontId="47" fillId="0" borderId="2" xfId="4" applyFont="1" applyFill="1" applyBorder="1" applyAlignment="1">
      <alignment horizontal="right" vertical="center"/>
    </xf>
    <xf numFmtId="9" fontId="47" fillId="0" borderId="0" xfId="4" applyFont="1" applyFill="1" applyAlignment="1">
      <alignment horizontal="right" vertical="center"/>
    </xf>
    <xf numFmtId="170" fontId="47" fillId="0" borderId="16" xfId="3" applyNumberFormat="1" applyFont="1" applyBorder="1" applyAlignment="1">
      <alignment horizontal="right" vertical="center"/>
    </xf>
    <xf numFmtId="170" fontId="47" fillId="0" borderId="15" xfId="3" applyNumberFormat="1" applyFont="1" applyBorder="1" applyAlignment="1">
      <alignment horizontal="right" vertical="center"/>
    </xf>
    <xf numFmtId="170" fontId="47" fillId="0" borderId="14" xfId="3" applyNumberFormat="1" applyFont="1" applyBorder="1" applyAlignment="1">
      <alignment horizontal="right" vertical="center"/>
    </xf>
    <xf numFmtId="170" fontId="47" fillId="0" borderId="10" xfId="3" applyNumberFormat="1" applyFont="1" applyBorder="1" applyAlignment="1">
      <alignment horizontal="right" vertical="center"/>
    </xf>
    <xf numFmtId="0" fontId="47" fillId="0" borderId="0" xfId="3" applyFont="1" applyAlignment="1">
      <alignment horizontal="right" vertical="center"/>
    </xf>
    <xf numFmtId="0" fontId="47" fillId="0" borderId="2" xfId="3" applyFont="1" applyBorder="1" applyAlignment="1">
      <alignment horizontal="right" vertical="center"/>
    </xf>
    <xf numFmtId="171" fontId="47" fillId="0" borderId="0" xfId="0" applyNumberFormat="1" applyFont="1" applyAlignment="1">
      <alignment horizontal="right" vertical="center"/>
    </xf>
    <xf numFmtId="169" fontId="47" fillId="0" borderId="0" xfId="3" applyNumberFormat="1" applyFont="1" applyAlignment="1">
      <alignment horizontal="right" vertical="center"/>
    </xf>
    <xf numFmtId="169" fontId="47" fillId="0" borderId="2" xfId="3" applyNumberFormat="1" applyFont="1" applyBorder="1" applyAlignment="1">
      <alignment horizontal="right" vertical="center"/>
    </xf>
    <xf numFmtId="0" fontId="47" fillId="0" borderId="0" xfId="0" applyFont="1" applyAlignment="1">
      <alignment horizontal="left" vertical="center" indent="2"/>
    </xf>
    <xf numFmtId="0" fontId="49" fillId="0" borderId="0" xfId="0" applyFont="1"/>
    <xf numFmtId="0" fontId="49" fillId="0" borderId="0" xfId="0" applyFont="1" applyAlignment="1">
      <alignment horizontal="center" vertical="center"/>
    </xf>
    <xf numFmtId="0" fontId="4" fillId="0" borderId="0" xfId="0" applyFont="1"/>
    <xf numFmtId="173" fontId="50" fillId="0" borderId="17" xfId="0" applyNumberFormat="1" applyFont="1" applyBorder="1" applyAlignment="1">
      <alignment horizontal="left" vertical="center"/>
    </xf>
    <xf numFmtId="173" fontId="39" fillId="0" borderId="17" xfId="0" applyNumberFormat="1" applyFont="1" applyBorder="1" applyAlignment="1">
      <alignment vertical="center"/>
    </xf>
    <xf numFmtId="173" fontId="39" fillId="0" borderId="18" xfId="0" applyNumberFormat="1" applyFont="1" applyBorder="1" applyAlignment="1">
      <alignment vertical="center"/>
    </xf>
    <xf numFmtId="173" fontId="39" fillId="0" borderId="19" xfId="0" applyNumberFormat="1" applyFont="1" applyBorder="1" applyAlignment="1">
      <alignment vertical="center"/>
    </xf>
    <xf numFmtId="173" fontId="39" fillId="0" borderId="27" xfId="0" applyNumberFormat="1" applyFont="1" applyBorder="1" applyAlignment="1">
      <alignment vertical="center"/>
    </xf>
    <xf numFmtId="173" fontId="39" fillId="0" borderId="21" xfId="0" applyNumberFormat="1" applyFont="1" applyBorder="1" applyAlignment="1">
      <alignment vertical="center"/>
    </xf>
    <xf numFmtId="173" fontId="39" fillId="0" borderId="17" xfId="0" applyNumberFormat="1" applyFont="1" applyBorder="1" applyAlignment="1">
      <alignment horizontal="left" vertical="center"/>
    </xf>
    <xf numFmtId="0" fontId="39" fillId="0" borderId="0" xfId="0" applyFont="1" applyAlignment="1">
      <alignment vertical="center"/>
    </xf>
    <xf numFmtId="0" fontId="39" fillId="0" borderId="0" xfId="0" applyFont="1" applyAlignment="1">
      <alignment horizontal="left" vertical="center"/>
    </xf>
    <xf numFmtId="0" fontId="50" fillId="0" borderId="0" xfId="0" applyFont="1" applyAlignment="1">
      <alignment vertical="center"/>
    </xf>
    <xf numFmtId="0" fontId="49" fillId="0" borderId="0" xfId="0" applyFont="1" applyAlignment="1">
      <alignment horizontal="center"/>
    </xf>
    <xf numFmtId="0" fontId="52" fillId="0" borderId="2" xfId="0" applyFont="1" applyBorder="1" applyAlignment="1">
      <alignment horizontal="center"/>
    </xf>
    <xf numFmtId="0" fontId="52" fillId="0" borderId="0" xfId="0" applyFont="1" applyAlignment="1">
      <alignment horizontal="center"/>
    </xf>
    <xf numFmtId="0" fontId="3" fillId="0" borderId="0" xfId="0" applyFont="1" applyAlignment="1">
      <alignment vertical="top"/>
    </xf>
    <xf numFmtId="170" fontId="39" fillId="0" borderId="14" xfId="0" applyNumberFormat="1" applyFont="1" applyBorder="1" applyAlignment="1">
      <alignment horizontal="right" vertical="center"/>
    </xf>
    <xf numFmtId="170" fontId="39" fillId="0" borderId="10" xfId="0" applyNumberFormat="1" applyFont="1" applyBorder="1" applyAlignment="1">
      <alignment horizontal="right" vertical="center"/>
    </xf>
    <xf numFmtId="170" fontId="39" fillId="0" borderId="2" xfId="0" applyNumberFormat="1" applyFont="1" applyBorder="1" applyAlignment="1">
      <alignment horizontal="right" vertical="center"/>
    </xf>
    <xf numFmtId="170" fontId="39" fillId="0" borderId="0" xfId="0" applyNumberFormat="1" applyFont="1" applyAlignment="1">
      <alignment horizontal="right" vertical="center"/>
    </xf>
    <xf numFmtId="0" fontId="3" fillId="0" borderId="0" xfId="0" quotePrefix="1" applyFont="1" applyAlignment="1">
      <alignment vertical="top"/>
    </xf>
    <xf numFmtId="170" fontId="39" fillId="0" borderId="11" xfId="0" applyNumberFormat="1" applyFont="1" applyBorder="1" applyAlignment="1">
      <alignment horizontal="right" vertical="center"/>
    </xf>
    <xf numFmtId="170" fontId="39" fillId="0" borderId="7" xfId="0" applyNumberFormat="1" applyFont="1" applyBorder="1" applyAlignment="1">
      <alignment horizontal="right" vertical="center"/>
    </xf>
    <xf numFmtId="0" fontId="39" fillId="0" borderId="2" xfId="0" applyFont="1" applyBorder="1" applyAlignment="1">
      <alignment horizontal="right"/>
    </xf>
    <xf numFmtId="0" fontId="39" fillId="0" borderId="0" xfId="0" applyFont="1" applyAlignment="1">
      <alignment horizontal="right"/>
    </xf>
    <xf numFmtId="0" fontId="0" fillId="0" borderId="0" xfId="0" applyAlignment="1">
      <alignment horizontal="right"/>
    </xf>
    <xf numFmtId="167" fontId="0" fillId="0" borderId="0" xfId="0" applyNumberFormat="1" applyAlignment="1">
      <alignment horizontal="right"/>
    </xf>
    <xf numFmtId="0" fontId="0" fillId="0" borderId="1" xfId="0" applyBorder="1" applyAlignment="1">
      <alignment horizontal="right"/>
    </xf>
    <xf numFmtId="0" fontId="0" fillId="0" borderId="2" xfId="0" applyBorder="1" applyAlignment="1">
      <alignment horizontal="right"/>
    </xf>
    <xf numFmtId="165" fontId="13" fillId="0" borderId="1" xfId="1" applyNumberFormat="1" applyFont="1" applyFill="1" applyBorder="1" applyAlignment="1">
      <alignment horizontal="right"/>
    </xf>
    <xf numFmtId="0" fontId="15" fillId="0" borderId="2" xfId="0" applyFont="1" applyBorder="1" applyAlignment="1">
      <alignment horizontal="right"/>
    </xf>
    <xf numFmtId="0" fontId="15" fillId="0" borderId="0" xfId="0" applyFont="1" applyAlignment="1">
      <alignment horizontal="right"/>
    </xf>
    <xf numFmtId="168" fontId="16" fillId="0" borderId="0" xfId="0" applyNumberFormat="1" applyFont="1" applyAlignment="1">
      <alignment horizontal="right"/>
    </xf>
    <xf numFmtId="168" fontId="16" fillId="0" borderId="1" xfId="0" applyNumberFormat="1" applyFont="1" applyBorder="1" applyAlignment="1">
      <alignment horizontal="right"/>
    </xf>
    <xf numFmtId="0" fontId="22" fillId="0" borderId="1" xfId="0" applyFont="1" applyBorder="1" applyAlignment="1">
      <alignment horizontal="right"/>
    </xf>
    <xf numFmtId="0" fontId="19" fillId="0" borderId="1" xfId="0" applyFont="1" applyBorder="1" applyAlignment="1">
      <alignment horizontal="right"/>
    </xf>
    <xf numFmtId="0" fontId="14" fillId="0" borderId="1" xfId="0" applyFont="1" applyBorder="1" applyAlignment="1">
      <alignment horizontal="right"/>
    </xf>
    <xf numFmtId="164" fontId="19" fillId="0" borderId="2" xfId="0" applyNumberFormat="1" applyFont="1" applyBorder="1" applyAlignment="1">
      <alignment horizontal="right"/>
    </xf>
    <xf numFmtId="164" fontId="19" fillId="0" borderId="0" xfId="0" applyNumberFormat="1" applyFont="1" applyAlignment="1">
      <alignment horizontal="right"/>
    </xf>
    <xf numFmtId="164" fontId="16" fillId="0" borderId="2" xfId="0" applyNumberFormat="1" applyFont="1" applyBorder="1" applyAlignment="1">
      <alignment horizontal="right"/>
    </xf>
    <xf numFmtId="164" fontId="16" fillId="0" borderId="0" xfId="0" applyNumberFormat="1" applyFont="1" applyAlignment="1">
      <alignment horizontal="right"/>
    </xf>
    <xf numFmtId="4" fontId="22" fillId="0" borderId="0" xfId="0" applyNumberFormat="1" applyFont="1" applyAlignment="1">
      <alignment horizontal="right"/>
    </xf>
    <xf numFmtId="166" fontId="17" fillId="0" borderId="0" xfId="0" applyNumberFormat="1" applyFont="1"/>
    <xf numFmtId="170" fontId="47" fillId="0" borderId="31" xfId="0" applyNumberFormat="1" applyFont="1" applyBorder="1" applyAlignment="1">
      <alignment horizontal="right" vertical="center"/>
    </xf>
    <xf numFmtId="170" fontId="47" fillId="0" borderId="26" xfId="0" applyNumberFormat="1" applyFont="1" applyBorder="1" applyAlignment="1">
      <alignment horizontal="right" vertical="center"/>
    </xf>
    <xf numFmtId="170" fontId="47" fillId="0" borderId="26" xfId="3" applyNumberFormat="1" applyFont="1" applyBorder="1" applyAlignment="1">
      <alignment horizontal="right" vertical="center"/>
    </xf>
    <xf numFmtId="170" fontId="47" fillId="0" borderId="31" xfId="3" applyNumberFormat="1" applyFont="1" applyBorder="1" applyAlignment="1">
      <alignment horizontal="right" vertical="center"/>
    </xf>
    <xf numFmtId="0" fontId="47" fillId="0" borderId="37" xfId="0" applyFont="1" applyBorder="1" applyAlignment="1">
      <alignment horizontal="left" vertical="center"/>
    </xf>
    <xf numFmtId="0" fontId="47" fillId="0" borderId="37" xfId="0" applyFont="1" applyBorder="1" applyAlignment="1">
      <alignment horizontal="justify" vertical="center"/>
    </xf>
    <xf numFmtId="170" fontId="47" fillId="0" borderId="38" xfId="0" applyNumberFormat="1" applyFont="1" applyBorder="1" applyAlignment="1">
      <alignment horizontal="left" vertical="center"/>
    </xf>
    <xf numFmtId="0" fontId="47" fillId="0" borderId="39" xfId="0" applyFont="1" applyBorder="1" applyAlignment="1">
      <alignment horizontal="left" vertical="center"/>
    </xf>
    <xf numFmtId="0" fontId="47" fillId="0" borderId="38" xfId="0" applyFont="1" applyBorder="1" applyAlignment="1">
      <alignment horizontal="left" vertical="center"/>
    </xf>
    <xf numFmtId="0" fontId="47" fillId="0" borderId="6" xfId="0" applyFont="1" applyBorder="1" applyAlignment="1">
      <alignment horizontal="left" vertical="center"/>
    </xf>
    <xf numFmtId="173" fontId="39" fillId="0" borderId="40" xfId="0" applyNumberFormat="1" applyFont="1" applyBorder="1" applyAlignment="1">
      <alignment vertical="center"/>
    </xf>
    <xf numFmtId="173" fontId="39" fillId="0" borderId="41" xfId="0" applyNumberFormat="1" applyFont="1" applyBorder="1" applyAlignment="1">
      <alignment vertical="center"/>
    </xf>
    <xf numFmtId="173" fontId="39" fillId="0" borderId="41" xfId="0" applyNumberFormat="1" applyFont="1" applyBorder="1" applyAlignment="1">
      <alignment horizontal="left" vertical="center"/>
    </xf>
    <xf numFmtId="0" fontId="50" fillId="0" borderId="40" xfId="0" applyFont="1" applyBorder="1" applyAlignment="1">
      <alignment horizontal="left" vertical="center"/>
    </xf>
    <xf numFmtId="0" fontId="39" fillId="0" borderId="40" xfId="0" applyFont="1" applyBorder="1" applyAlignment="1">
      <alignment vertical="center"/>
    </xf>
    <xf numFmtId="0" fontId="39" fillId="0" borderId="41" xfId="0" applyFont="1" applyBorder="1" applyAlignment="1">
      <alignment vertical="center"/>
    </xf>
    <xf numFmtId="0" fontId="39" fillId="0" borderId="40" xfId="0" applyFont="1" applyBorder="1" applyAlignment="1">
      <alignment horizontal="left" vertical="center"/>
    </xf>
    <xf numFmtId="0" fontId="39" fillId="0" borderId="41" xfId="0" applyFont="1" applyBorder="1" applyAlignment="1">
      <alignment horizontal="left" vertical="center"/>
    </xf>
    <xf numFmtId="0" fontId="39" fillId="0" borderId="38" xfId="0" applyFont="1" applyBorder="1" applyAlignment="1">
      <alignment vertical="center"/>
    </xf>
    <xf numFmtId="173" fontId="39" fillId="0" borderId="42" xfId="0" applyNumberFormat="1" applyFont="1" applyBorder="1" applyAlignment="1">
      <alignment vertical="center"/>
    </xf>
    <xf numFmtId="0" fontId="3" fillId="0" borderId="39" xfId="0" applyFont="1" applyBorder="1" applyAlignment="1">
      <alignment vertical="top"/>
    </xf>
    <xf numFmtId="0" fontId="3" fillId="0" borderId="37" xfId="0" applyFont="1" applyBorder="1" applyAlignment="1">
      <alignment vertical="top"/>
    </xf>
    <xf numFmtId="0" fontId="3" fillId="0" borderId="37" xfId="0" quotePrefix="1" applyFont="1" applyBorder="1" applyAlignment="1">
      <alignment vertical="top"/>
    </xf>
    <xf numFmtId="0" fontId="39" fillId="0" borderId="0" xfId="0" applyFont="1" applyAlignment="1">
      <alignment horizontal="left" vertical="top" wrapText="1"/>
    </xf>
    <xf numFmtId="166" fontId="7" fillId="0" borderId="0" xfId="0" applyNumberFormat="1" applyFont="1" applyAlignment="1">
      <alignment vertical="top" wrapText="1"/>
    </xf>
    <xf numFmtId="0" fontId="39" fillId="0" borderId="0" xfId="0" applyFont="1" applyAlignment="1">
      <alignment vertical="top" wrapText="1"/>
    </xf>
    <xf numFmtId="166" fontId="31" fillId="0" borderId="0" xfId="0" applyNumberFormat="1" applyFont="1" applyAlignment="1">
      <alignment vertical="top" wrapText="1"/>
    </xf>
    <xf numFmtId="0" fontId="3" fillId="0" borderId="10" xfId="0" applyFont="1" applyBorder="1" applyAlignment="1">
      <alignment vertical="top"/>
    </xf>
    <xf numFmtId="0" fontId="4" fillId="0" borderId="0" xfId="0" applyFont="1" applyAlignment="1">
      <alignment horizontal="left" vertical="center"/>
    </xf>
    <xf numFmtId="0" fontId="46" fillId="2" borderId="0" xfId="0" applyFont="1" applyFill="1"/>
    <xf numFmtId="0" fontId="36" fillId="2" borderId="0" xfId="0" applyFont="1" applyFill="1"/>
    <xf numFmtId="0" fontId="36" fillId="2" borderId="0" xfId="0" applyFont="1" applyFill="1" applyAlignment="1">
      <alignment horizontal="left" vertical="center" wrapText="1"/>
    </xf>
    <xf numFmtId="0" fontId="36" fillId="2" borderId="0" xfId="0" applyFont="1" applyFill="1" applyAlignment="1">
      <alignment vertical="center" wrapText="1"/>
    </xf>
    <xf numFmtId="0" fontId="53" fillId="2" borderId="0" xfId="5" applyFont="1" applyFill="1" applyAlignment="1">
      <alignment vertical="center"/>
    </xf>
    <xf numFmtId="0" fontId="40" fillId="2" borderId="0" xfId="5" applyFill="1"/>
    <xf numFmtId="0" fontId="0" fillId="2" borderId="0" xfId="0" applyFill="1"/>
    <xf numFmtId="0" fontId="46" fillId="2" borderId="0" xfId="0" applyFont="1" applyFill="1" applyAlignment="1">
      <alignment horizontal="center"/>
    </xf>
    <xf numFmtId="0" fontId="0" fillId="2" borderId="2" xfId="0" applyFill="1" applyBorder="1"/>
    <xf numFmtId="165" fontId="13" fillId="2" borderId="1" xfId="1" applyNumberFormat="1" applyFont="1" applyFill="1" applyBorder="1"/>
    <xf numFmtId="0" fontId="0" fillId="2" borderId="1" xfId="0" applyFill="1" applyBorder="1"/>
    <xf numFmtId="0" fontId="4" fillId="2" borderId="0" xfId="0" applyFont="1" applyFill="1" applyAlignment="1">
      <alignment horizontal="left" vertical="center"/>
    </xf>
    <xf numFmtId="0" fontId="3" fillId="2" borderId="0" xfId="0" applyFont="1" applyFill="1"/>
    <xf numFmtId="0" fontId="0" fillId="2" borderId="0" xfId="0" applyFill="1" applyAlignment="1">
      <alignment wrapText="1"/>
    </xf>
    <xf numFmtId="164" fontId="4" fillId="2" borderId="2" xfId="0" applyNumberFormat="1" applyFont="1" applyFill="1" applyBorder="1" applyAlignment="1">
      <alignment horizontal="center" vertical="top" wrapText="1"/>
    </xf>
    <xf numFmtId="164" fontId="4" fillId="2" borderId="0" xfId="0" applyNumberFormat="1" applyFont="1" applyFill="1" applyAlignment="1">
      <alignment horizontal="center" vertical="top" wrapText="1"/>
    </xf>
    <xf numFmtId="165" fontId="4" fillId="2" borderId="1" xfId="1" applyNumberFormat="1" applyFont="1" applyFill="1" applyBorder="1" applyAlignment="1">
      <alignment horizontal="center" vertical="top" wrapText="1"/>
    </xf>
    <xf numFmtId="164" fontId="4" fillId="2" borderId="1" xfId="0" applyNumberFormat="1" applyFont="1" applyFill="1" applyBorder="1" applyAlignment="1">
      <alignment horizontal="center" vertical="top" wrapText="1"/>
    </xf>
    <xf numFmtId="164" fontId="5" fillId="2" borderId="2" xfId="0" applyNumberFormat="1" applyFont="1" applyFill="1" applyBorder="1" applyAlignment="1">
      <alignment horizontal="center" vertical="top" wrapText="1"/>
    </xf>
    <xf numFmtId="164" fontId="10" fillId="2" borderId="0" xfId="0" applyNumberFormat="1" applyFont="1" applyFill="1" applyAlignment="1">
      <alignment horizontal="right" vertical="top" wrapText="1"/>
    </xf>
    <xf numFmtId="0" fontId="1" fillId="2" borderId="0" xfId="0" applyFont="1" applyFill="1" applyAlignment="1">
      <alignment horizontal="center" wrapText="1"/>
    </xf>
    <xf numFmtId="164" fontId="10" fillId="2" borderId="2" xfId="0" applyNumberFormat="1" applyFont="1" applyFill="1" applyBorder="1" applyAlignment="1">
      <alignment horizontal="right" vertical="top" wrapText="1"/>
    </xf>
    <xf numFmtId="164" fontId="8" fillId="2" borderId="0" xfId="0" applyNumberFormat="1" applyFont="1" applyFill="1" applyAlignment="1">
      <alignment vertical="top"/>
    </xf>
    <xf numFmtId="0" fontId="16" fillId="2" borderId="2" xfId="0" applyFont="1" applyFill="1" applyBorder="1" applyAlignment="1">
      <alignment horizontal="right"/>
    </xf>
    <xf numFmtId="0" fontId="16" fillId="2" borderId="0" xfId="0" applyFont="1" applyFill="1" applyAlignment="1">
      <alignment horizontal="right"/>
    </xf>
    <xf numFmtId="165" fontId="16" fillId="2" borderId="1" xfId="1" applyNumberFormat="1" applyFont="1" applyFill="1" applyBorder="1" applyAlignment="1">
      <alignment horizontal="right"/>
    </xf>
    <xf numFmtId="0" fontId="16" fillId="2" borderId="1" xfId="0" applyFont="1" applyFill="1" applyBorder="1" applyAlignment="1">
      <alignment horizontal="right"/>
    </xf>
    <xf numFmtId="166" fontId="16" fillId="2" borderId="0" xfId="0" applyNumberFormat="1" applyFont="1" applyFill="1" applyAlignment="1">
      <alignment horizontal="right"/>
    </xf>
    <xf numFmtId="0" fontId="0" fillId="2" borderId="0" xfId="0" applyFill="1" applyAlignment="1">
      <alignment horizontal="right"/>
    </xf>
    <xf numFmtId="166" fontId="0" fillId="2" borderId="0" xfId="0" applyNumberFormat="1" applyFill="1" applyAlignment="1">
      <alignment horizontal="right"/>
    </xf>
    <xf numFmtId="0" fontId="0" fillId="2" borderId="1" xfId="0" applyFill="1" applyBorder="1" applyAlignment="1">
      <alignment horizontal="right"/>
    </xf>
    <xf numFmtId="0" fontId="0" fillId="2" borderId="2" xfId="0" applyFill="1" applyBorder="1" applyAlignment="1">
      <alignment horizontal="right"/>
    </xf>
    <xf numFmtId="0" fontId="16" fillId="2" borderId="0" xfId="0" applyFont="1" applyFill="1"/>
    <xf numFmtId="3" fontId="16" fillId="2" borderId="2" xfId="0" applyNumberFormat="1" applyFont="1" applyFill="1" applyBorder="1" applyAlignment="1">
      <alignment horizontal="right"/>
    </xf>
    <xf numFmtId="3" fontId="16" fillId="2" borderId="0" xfId="0" applyNumberFormat="1" applyFont="1" applyFill="1" applyAlignment="1">
      <alignment horizontal="right"/>
    </xf>
    <xf numFmtId="0" fontId="19" fillId="2" borderId="4" xfId="0" applyFont="1" applyFill="1" applyBorder="1"/>
    <xf numFmtId="167" fontId="9" fillId="2" borderId="5" xfId="0" applyNumberFormat="1" applyFont="1" applyFill="1" applyBorder="1" applyAlignment="1">
      <alignment horizontal="right" vertical="top" wrapText="1"/>
    </xf>
    <xf numFmtId="167" fontId="9" fillId="2" borderId="3" xfId="0" applyNumberFormat="1" applyFont="1" applyFill="1" applyBorder="1" applyAlignment="1">
      <alignment horizontal="right" vertical="top" wrapText="1"/>
    </xf>
    <xf numFmtId="164" fontId="9" fillId="2" borderId="3" xfId="0" applyNumberFormat="1" applyFont="1" applyFill="1" applyBorder="1" applyAlignment="1">
      <alignment horizontal="right" vertical="top" wrapText="1"/>
    </xf>
    <xf numFmtId="164" fontId="9" fillId="2" borderId="4" xfId="0" applyNumberFormat="1" applyFont="1" applyFill="1" applyBorder="1" applyAlignment="1">
      <alignment horizontal="right" vertical="top" wrapText="1"/>
    </xf>
    <xf numFmtId="0" fontId="0" fillId="2" borderId="4" xfId="0" applyFill="1" applyBorder="1" applyAlignment="1">
      <alignment horizontal="right"/>
    </xf>
    <xf numFmtId="167" fontId="9" fillId="2" borderId="4" xfId="0" applyNumberFormat="1" applyFont="1" applyFill="1" applyBorder="1" applyAlignment="1">
      <alignment horizontal="right" vertical="top" wrapText="1"/>
    </xf>
    <xf numFmtId="164" fontId="26" fillId="2" borderId="0" xfId="0" applyNumberFormat="1" applyFont="1" applyFill="1" applyAlignment="1">
      <alignment vertical="top"/>
    </xf>
    <xf numFmtId="0" fontId="19" fillId="2" borderId="0" xfId="0" applyFont="1" applyFill="1"/>
    <xf numFmtId="0" fontId="17" fillId="2" borderId="0" xfId="0" applyFont="1" applyFill="1" applyAlignment="1">
      <alignment horizontal="right"/>
    </xf>
    <xf numFmtId="165" fontId="17" fillId="2" borderId="1" xfId="1" applyNumberFormat="1" applyFont="1" applyFill="1" applyBorder="1" applyAlignment="1">
      <alignment horizontal="right"/>
    </xf>
    <xf numFmtId="0" fontId="17" fillId="2" borderId="1" xfId="0" applyFont="1" applyFill="1" applyBorder="1" applyAlignment="1">
      <alignment horizontal="right"/>
    </xf>
    <xf numFmtId="3" fontId="19" fillId="2" borderId="5" xfId="0" applyNumberFormat="1" applyFont="1" applyFill="1" applyBorder="1" applyAlignment="1">
      <alignment horizontal="right" vertical="center"/>
    </xf>
    <xf numFmtId="3" fontId="19" fillId="2" borderId="3" xfId="0" applyNumberFormat="1" applyFont="1" applyFill="1" applyBorder="1" applyAlignment="1">
      <alignment horizontal="right" vertical="center"/>
    </xf>
    <xf numFmtId="0" fontId="49" fillId="2" borderId="3" xfId="0" applyFont="1" applyFill="1" applyBorder="1" applyAlignment="1">
      <alignment horizontal="right" vertical="center"/>
    </xf>
    <xf numFmtId="165" fontId="49" fillId="2" borderId="4" xfId="1" applyNumberFormat="1" applyFont="1" applyFill="1" applyBorder="1" applyAlignment="1">
      <alignment horizontal="right" vertical="center"/>
    </xf>
    <xf numFmtId="0" fontId="49" fillId="2" borderId="4" xfId="0" applyFont="1" applyFill="1" applyBorder="1" applyAlignment="1">
      <alignment horizontal="right" vertical="center"/>
    </xf>
    <xf numFmtId="167" fontId="17" fillId="2" borderId="4" xfId="0" applyNumberFormat="1" applyFont="1" applyFill="1" applyBorder="1" applyAlignment="1">
      <alignment horizontal="right"/>
    </xf>
    <xf numFmtId="165" fontId="13" fillId="2" borderId="0" xfId="1" applyNumberFormat="1" applyFont="1" applyFill="1" applyBorder="1"/>
    <xf numFmtId="166" fontId="19" fillId="0" borderId="5" xfId="0" applyNumberFormat="1" applyFont="1" applyBorder="1" applyAlignment="1">
      <alignment horizontal="right"/>
    </xf>
    <xf numFmtId="166" fontId="19" fillId="0" borderId="3" xfId="0" applyNumberFormat="1" applyFont="1" applyBorder="1" applyAlignment="1">
      <alignment horizontal="right"/>
    </xf>
    <xf numFmtId="0" fontId="19" fillId="0" borderId="3" xfId="0" applyFont="1" applyBorder="1" applyAlignment="1">
      <alignment horizontal="right"/>
    </xf>
    <xf numFmtId="165" fontId="19" fillId="0" borderId="4" xfId="1" applyNumberFormat="1" applyFont="1" applyFill="1" applyBorder="1" applyAlignment="1">
      <alignment horizontal="right"/>
    </xf>
    <xf numFmtId="0" fontId="19" fillId="0" borderId="4" xfId="0" applyFont="1" applyBorder="1" applyAlignment="1">
      <alignment horizontal="right"/>
    </xf>
    <xf numFmtId="0" fontId="14" fillId="0" borderId="4" xfId="0" applyFont="1" applyBorder="1" applyAlignment="1">
      <alignment horizontal="right"/>
    </xf>
    <xf numFmtId="0" fontId="40" fillId="2" borderId="0" xfId="5" quotePrefix="1" applyFill="1"/>
    <xf numFmtId="170" fontId="35" fillId="0" borderId="26" xfId="0" applyNumberFormat="1" applyFont="1" applyBorder="1" applyAlignment="1">
      <alignment horizontal="right" vertical="center"/>
    </xf>
    <xf numFmtId="170" fontId="35" fillId="0" borderId="38" xfId="0" applyNumberFormat="1" applyFont="1" applyBorder="1" applyAlignment="1">
      <alignment horizontal="right" vertical="center"/>
    </xf>
    <xf numFmtId="0" fontId="36" fillId="2" borderId="0" xfId="0" applyFont="1" applyFill="1" applyAlignment="1">
      <alignment horizontal="left" wrapText="1"/>
    </xf>
    <xf numFmtId="166" fontId="0" fillId="0" borderId="0" xfId="0" applyNumberFormat="1" applyAlignment="1">
      <alignment horizontal="right"/>
    </xf>
    <xf numFmtId="0" fontId="19" fillId="0" borderId="0" xfId="0" applyFont="1" applyAlignment="1">
      <alignment horizontal="right"/>
    </xf>
    <xf numFmtId="0" fontId="14" fillId="2" borderId="3" xfId="0" applyFont="1" applyFill="1" applyBorder="1" applyAlignment="1">
      <alignment wrapText="1"/>
    </xf>
    <xf numFmtId="164" fontId="4" fillId="2" borderId="5" xfId="0" applyNumberFormat="1" applyFont="1" applyFill="1" applyBorder="1" applyAlignment="1">
      <alignment horizontal="center" vertical="top" wrapText="1"/>
    </xf>
    <xf numFmtId="164" fontId="4" fillId="2" borderId="3" xfId="0" applyNumberFormat="1" applyFont="1" applyFill="1" applyBorder="1" applyAlignment="1">
      <alignment horizontal="center" vertical="top" wrapText="1"/>
    </xf>
    <xf numFmtId="165" fontId="4" fillId="2" borderId="4" xfId="1" applyNumberFormat="1" applyFont="1" applyFill="1" applyBorder="1" applyAlignment="1">
      <alignment horizontal="center" vertical="top" wrapText="1"/>
    </xf>
    <xf numFmtId="167" fontId="4" fillId="2" borderId="3" xfId="0" applyNumberFormat="1" applyFont="1" applyFill="1" applyBorder="1" applyAlignment="1">
      <alignment horizontal="center" vertical="top" wrapText="1"/>
    </xf>
    <xf numFmtId="167" fontId="4" fillId="2" borderId="4" xfId="0" applyNumberFormat="1" applyFont="1" applyFill="1" applyBorder="1" applyAlignment="1">
      <alignment horizontal="center" vertical="top" wrapText="1"/>
    </xf>
    <xf numFmtId="167" fontId="4" fillId="2" borderId="5" xfId="0" applyNumberFormat="1" applyFont="1" applyFill="1" applyBorder="1" applyAlignment="1">
      <alignment horizontal="center" vertical="top" wrapText="1"/>
    </xf>
    <xf numFmtId="0" fontId="7" fillId="0" borderId="2" xfId="0" applyFont="1" applyBorder="1" applyAlignment="1">
      <alignment horizontal="right" vertical="center"/>
    </xf>
    <xf numFmtId="170" fontId="27" fillId="0" borderId="15" xfId="10" applyNumberFormat="1" applyFont="1" applyBorder="1" applyAlignment="1">
      <alignment horizontal="right" vertical="center"/>
    </xf>
    <xf numFmtId="0" fontId="2" fillId="2" borderId="2" xfId="0" applyFont="1" applyFill="1" applyBorder="1" applyAlignment="1">
      <alignment horizontal="center"/>
    </xf>
    <xf numFmtId="0" fontId="2" fillId="2" borderId="0" xfId="0" applyFont="1" applyFill="1" applyAlignment="1">
      <alignment horizontal="center"/>
    </xf>
    <xf numFmtId="0" fontId="2" fillId="2" borderId="2"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 xfId="0" applyFont="1" applyFill="1" applyBorder="1" applyAlignment="1">
      <alignment horizontal="center" vertical="center" wrapText="1"/>
    </xf>
    <xf numFmtId="0" fontId="39" fillId="0" borderId="34" xfId="0" applyFont="1" applyBorder="1" applyAlignment="1">
      <alignment horizontal="left" vertical="center" wrapText="1"/>
    </xf>
    <xf numFmtId="0" fontId="39" fillId="0" borderId="35" xfId="0" applyFont="1" applyBorder="1" applyAlignment="1">
      <alignment horizontal="left" vertical="center" wrapText="1"/>
    </xf>
    <xf numFmtId="0" fontId="39" fillId="0" borderId="36" xfId="0" applyFont="1" applyBorder="1" applyAlignment="1">
      <alignment horizontal="left" vertical="center" wrapText="1"/>
    </xf>
    <xf numFmtId="164" fontId="11" fillId="0" borderId="34" xfId="0" applyNumberFormat="1" applyFont="1" applyBorder="1" applyAlignment="1">
      <alignment horizontal="left" vertical="top" wrapText="1"/>
    </xf>
    <xf numFmtId="164" fontId="11" fillId="0" borderId="35" xfId="0" applyNumberFormat="1" applyFont="1" applyBorder="1" applyAlignment="1">
      <alignment horizontal="left" vertical="top" wrapText="1"/>
    </xf>
    <xf numFmtId="0" fontId="2" fillId="0" borderId="2" xfId="0" applyFont="1" applyBorder="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164" fontId="2" fillId="0" borderId="2" xfId="0" applyNumberFormat="1" applyFont="1" applyBorder="1" applyAlignment="1">
      <alignment horizontal="center" vertical="center" wrapText="1"/>
    </xf>
    <xf numFmtId="164" fontId="2" fillId="0" borderId="0" xfId="0" applyNumberFormat="1" applyFont="1" applyAlignment="1">
      <alignment horizontal="center" vertical="center" wrapText="1"/>
    </xf>
    <xf numFmtId="164" fontId="2" fillId="0" borderId="1" xfId="0" applyNumberFormat="1" applyFont="1" applyBorder="1" applyAlignment="1">
      <alignment horizontal="center" vertical="center" wrapText="1"/>
    </xf>
    <xf numFmtId="0" fontId="2" fillId="0" borderId="2" xfId="0" applyFont="1" applyBorder="1" applyAlignment="1">
      <alignment horizontal="center"/>
    </xf>
    <xf numFmtId="0" fontId="2" fillId="0" borderId="0" xfId="0" applyFont="1" applyAlignment="1">
      <alignment horizontal="center"/>
    </xf>
    <xf numFmtId="166" fontId="7" fillId="0" borderId="0" xfId="0" applyNumberFormat="1" applyFont="1" applyAlignment="1">
      <alignment horizontal="left" vertical="top" wrapText="1"/>
    </xf>
    <xf numFmtId="166" fontId="31" fillId="0" borderId="0" xfId="0" applyNumberFormat="1" applyFont="1" applyAlignment="1">
      <alignment horizontal="left" vertical="top" wrapText="1"/>
    </xf>
    <xf numFmtId="164" fontId="11" fillId="0" borderId="0" xfId="0" applyNumberFormat="1" applyFont="1" applyAlignment="1">
      <alignment horizontal="left" vertical="top" wrapText="1"/>
    </xf>
    <xf numFmtId="166" fontId="31" fillId="0" borderId="2" xfId="0" applyNumberFormat="1" applyFont="1" applyBorder="1" applyAlignment="1">
      <alignment horizontal="left" vertical="top" wrapText="1"/>
    </xf>
    <xf numFmtId="166" fontId="7" fillId="0" borderId="2" xfId="0" applyNumberFormat="1" applyFont="1" applyBorder="1" applyAlignment="1">
      <alignment horizontal="left" vertical="top" wrapText="1"/>
    </xf>
    <xf numFmtId="0" fontId="38" fillId="0" borderId="0" xfId="0" applyFont="1" applyAlignment="1">
      <alignment horizontal="left" vertical="top" wrapText="1"/>
    </xf>
    <xf numFmtId="0" fontId="39" fillId="0" borderId="0" xfId="0" applyFont="1" applyAlignment="1">
      <alignment horizontal="left" vertical="top" wrapText="1"/>
    </xf>
    <xf numFmtId="0" fontId="57" fillId="0" borderId="2" xfId="0" applyFont="1" applyBorder="1" applyAlignment="1">
      <alignment horizontal="center"/>
    </xf>
    <xf numFmtId="0" fontId="57" fillId="0" borderId="0" xfId="0" applyFont="1" applyAlignment="1">
      <alignment horizontal="center"/>
    </xf>
    <xf numFmtId="0" fontId="51" fillId="0" borderId="2" xfId="0" applyFont="1" applyBorder="1" applyAlignment="1">
      <alignment horizontal="center"/>
    </xf>
    <xf numFmtId="0" fontId="51" fillId="0" borderId="0" xfId="0" applyFont="1" applyAlignment="1">
      <alignment horizontal="center"/>
    </xf>
    <xf numFmtId="0" fontId="51" fillId="0" borderId="1" xfId="0" applyFont="1" applyBorder="1" applyAlignment="1">
      <alignment horizontal="center"/>
    </xf>
    <xf numFmtId="0" fontId="57" fillId="0" borderId="2" xfId="0" applyFont="1" applyBorder="1" applyAlignment="1">
      <alignment horizontal="center" vertical="center" wrapText="1"/>
    </xf>
    <xf numFmtId="0" fontId="57" fillId="0" borderId="0" xfId="0" applyFont="1" applyAlignment="1">
      <alignment horizontal="center" vertical="center" wrapText="1"/>
    </xf>
    <xf numFmtId="0" fontId="57" fillId="0" borderId="1" xfId="0" applyFont="1" applyBorder="1" applyAlignment="1">
      <alignment horizontal="center" vertical="center" wrapText="1"/>
    </xf>
    <xf numFmtId="0" fontId="36" fillId="2" borderId="0" xfId="0" applyFont="1" applyFill="1" applyAlignment="1">
      <alignment horizontal="left" vertical="center" wrapText="1"/>
    </xf>
    <xf numFmtId="0" fontId="36" fillId="2" borderId="0" xfId="0" applyFont="1" applyFill="1" applyAlignment="1">
      <alignment horizontal="left" wrapText="1"/>
    </xf>
    <xf numFmtId="0" fontId="53" fillId="2" borderId="0" xfId="5" applyFont="1" applyFill="1" applyAlignment="1">
      <alignment horizontal="left" vertical="center" wrapText="1"/>
    </xf>
    <xf numFmtId="0" fontId="46" fillId="2" borderId="0" xfId="0" applyFont="1" applyFill="1" applyAlignment="1">
      <alignment horizontal="left" wrapText="1"/>
    </xf>
  </cellXfs>
  <cellStyles count="16">
    <cellStyle name="Hipervínculo" xfId="5" builtinId="8"/>
    <cellStyle name="Hipervínculo 2" xfId="11" xr:uid="{9DD72E32-285E-445F-A26F-9A29112ECEFF}"/>
    <cellStyle name="Hipervínculo 2 2" xfId="15" xr:uid="{1F228243-7DA1-4BD8-A4C7-41C2EA757198}"/>
    <cellStyle name="Hipervínculo 3" xfId="9" xr:uid="{6D24C693-85A8-46D1-AAFB-0D9A5B86B398}"/>
    <cellStyle name="Millares" xfId="1" builtinId="3"/>
    <cellStyle name="Millares 2" xfId="7" xr:uid="{34518487-4481-417A-B097-7F1442308CD7}"/>
    <cellStyle name="Millares 2 2" xfId="12" xr:uid="{943988E5-C915-4834-899B-8F4E18C1DF26}"/>
    <cellStyle name="Normal" xfId="0" builtinId="0"/>
    <cellStyle name="Normal 12" xfId="13" xr:uid="{C5C0D134-0A37-495A-AA9E-AB9BD7FED658}"/>
    <cellStyle name="Normal 2" xfId="10" xr:uid="{79C826D0-F6D0-4763-8226-FEE6D97F9A4F}"/>
    <cellStyle name="Normal 2 2" xfId="3" xr:uid="{A13A35CC-8E7F-460F-B6ED-114F992D5337}"/>
    <cellStyle name="Normal 2 3" xfId="6" xr:uid="{DC6109F2-01B5-4862-9184-E81E2642C35C}"/>
    <cellStyle name="Normal 3" xfId="8" xr:uid="{57199B9A-8036-403E-B977-D3B28186F55D}"/>
    <cellStyle name="Porcentaje" xfId="2" builtinId="5"/>
    <cellStyle name="Porcentaje 2" xfId="4" xr:uid="{D6B68158-0A86-4CCB-9F1E-84EB63419971}"/>
    <cellStyle name="Porcentaje 3" xfId="14" xr:uid="{DDC87E97-57C1-4B35-BA91-C25E83E75F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172720</xdr:colOff>
      <xdr:row>0</xdr:row>
      <xdr:rowOff>159385</xdr:rowOff>
    </xdr:from>
    <xdr:to>
      <xdr:col>2</xdr:col>
      <xdr:colOff>361314</xdr:colOff>
      <xdr:row>4</xdr:row>
      <xdr:rowOff>31703</xdr:rowOff>
    </xdr:to>
    <xdr:pic>
      <xdr:nvPicPr>
        <xdr:cNvPr id="2" name="Imagen 1" descr="Televisa Logo - PNG Logo Vector Brand Downloads (SVG, EPS)">
          <a:extLst>
            <a:ext uri="{FF2B5EF4-FFF2-40B4-BE49-F238E27FC236}">
              <a16:creationId xmlns:a16="http://schemas.microsoft.com/office/drawing/2014/main" id="{F14C5AD1-0FBB-E41F-114C-4B901F250B52}"/>
            </a:ext>
          </a:extLst>
        </xdr:cNvPr>
        <xdr:cNvPicPr>
          <a:picLocks noChangeAspect="1" noChangeArrowheads="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296545" y="159385"/>
          <a:ext cx="788669" cy="5962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2" Type="http://schemas.openxmlformats.org/officeDocument/2006/relationships/hyperlink" Target="https://www.televisair.com/en/reports-and-filings/annual" TargetMode="External"/><Relationship Id="rId1" Type="http://schemas.openxmlformats.org/officeDocument/2006/relationships/hyperlink" Target="https://www.televisair.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21C25-38B9-4F20-85C3-2E883AD8F3DC}">
  <dimension ref="B6:B12"/>
  <sheetViews>
    <sheetView workbookViewId="0"/>
  </sheetViews>
  <sheetFormatPr baseColWidth="10" defaultColWidth="8.81640625" defaultRowHeight="14.5" x14ac:dyDescent="0.35"/>
  <cols>
    <col min="1" max="1" width="1.81640625" style="352" customWidth="1"/>
    <col min="2" max="16384" width="8.81640625" style="352"/>
  </cols>
  <sheetData>
    <row r="6" spans="2:2" x14ac:dyDescent="0.35">
      <c r="B6" s="406" t="s">
        <v>301</v>
      </c>
    </row>
    <row r="7" spans="2:2" x14ac:dyDescent="0.35">
      <c r="B7" s="351" t="s">
        <v>286</v>
      </c>
    </row>
    <row r="8" spans="2:2" x14ac:dyDescent="0.35">
      <c r="B8" s="351" t="s">
        <v>287</v>
      </c>
    </row>
    <row r="9" spans="2:2" x14ac:dyDescent="0.35">
      <c r="B9" s="351" t="s">
        <v>288</v>
      </c>
    </row>
    <row r="10" spans="2:2" x14ac:dyDescent="0.35">
      <c r="B10" s="351" t="s">
        <v>289</v>
      </c>
    </row>
    <row r="11" spans="2:2" x14ac:dyDescent="0.35">
      <c r="B11" s="351" t="s">
        <v>290</v>
      </c>
    </row>
    <row r="12" spans="2:2" x14ac:dyDescent="0.35">
      <c r="B12" s="351" t="s">
        <v>291</v>
      </c>
    </row>
  </sheetData>
  <hyperlinks>
    <hyperlink ref="B7" location="'2005 -2010'!A1" display="Financial Business Summary (From 2005 to 2010)" xr:uid="{8743BF18-936B-4CBF-8C96-ADA953AEF96D}"/>
    <hyperlink ref="B8" location="'2011 - To Date'!A1" display="Financial Business Summary (From 2011 to date)" xr:uid="{DE0C059C-7FFA-4C1D-8A39-DE1B8ADADEAA}"/>
    <hyperlink ref="B9" location="'P&amp;L'!A1" display="P&amp;L - Historical Data (2018 to date)" xr:uid="{D1F2818E-7498-4B62-9FA4-99AC2F75BAE1}"/>
    <hyperlink ref="B10" location="'Balance Sheet'!A1" display="Balance Sheet - Historical Data (2018 to date)" xr:uid="{37F72D8D-6F85-4022-ABA3-C251351FF543}"/>
    <hyperlink ref="B11" location="'Statement of cash flows'!A1" display="Statement of Cash Flows - Historical Data (2018 to date)" xr:uid="{8A29E278-B4E0-447B-A160-26EFEE0CAE28}"/>
    <hyperlink ref="B12" location="'Disclaimer &amp; Notes'!A1" display="Disclaimer &amp; Notes" xr:uid="{F012927D-926A-4CC7-8AB2-49E552AB872A}"/>
    <hyperlink ref="B6" location="'RGUs 2011 - To Date'!A1" display="Operating Business Summary (From 2011 to date)" xr:uid="{93A9D915-EB17-4BB5-8E5A-9F29941CE5A5}"/>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53E83-CCDD-43B0-8277-2F7645C30974}">
  <dimension ref="A1:BW32"/>
  <sheetViews>
    <sheetView tabSelected="1" zoomScale="82" zoomScaleNormal="115" workbookViewId="0">
      <pane xSplit="1" ySplit="4" topLeftCell="BM5" activePane="bottomRight" state="frozen"/>
      <selection pane="topRight" activeCell="B1" sqref="B1"/>
      <selection pane="bottomLeft" activeCell="A5" sqref="A5"/>
      <selection pane="bottomRight" activeCell="BV4" sqref="BV4"/>
    </sheetView>
  </sheetViews>
  <sheetFormatPr baseColWidth="10" defaultColWidth="9.08984375" defaultRowHeight="14.5" x14ac:dyDescent="0.35"/>
  <cols>
    <col min="1" max="1" width="51" style="352" bestFit="1" customWidth="1"/>
    <col min="2" max="2" width="9.81640625" style="352" bestFit="1" customWidth="1"/>
    <col min="3" max="3" width="10.6328125" style="352" bestFit="1" customWidth="1"/>
    <col min="4" max="5" width="9.81640625" style="352" bestFit="1" customWidth="1"/>
    <col min="6" max="6" width="7.90625" style="352" customWidth="1"/>
    <col min="7" max="10" width="9.81640625" style="352" bestFit="1" customWidth="1"/>
    <col min="11" max="11" width="7.90625" style="352" customWidth="1"/>
    <col min="12" max="15" width="9.81640625" style="352" bestFit="1" customWidth="1"/>
    <col min="16" max="16" width="10.54296875" style="399" customWidth="1"/>
    <col min="17" max="20" width="9.81640625" style="352" bestFit="1" customWidth="1"/>
    <col min="21" max="21" width="9.08984375" style="352"/>
    <col min="22" max="28" width="11.453125" style="352" customWidth="1"/>
    <col min="29" max="30" width="9.81640625" style="352" bestFit="1" customWidth="1"/>
    <col min="31" max="33" width="11.453125" style="352" customWidth="1"/>
    <col min="34" max="34" width="9.81640625" style="352" bestFit="1" customWidth="1"/>
    <col min="35" max="35" width="10.6328125" style="352" bestFit="1" customWidth="1"/>
    <col min="36" max="36" width="11.453125" style="352" customWidth="1"/>
    <col min="37" max="40" width="10.6328125" style="352" bestFit="1" customWidth="1"/>
    <col min="41" max="41" width="10.1796875" style="352" bestFit="1" customWidth="1"/>
    <col min="42" max="43" width="10.36328125" style="352" bestFit="1" customWidth="1"/>
    <col min="44" max="44" width="11.6328125" style="352" customWidth="1"/>
    <col min="45" max="45" width="11.08984375" style="352" customWidth="1"/>
    <col min="46" max="46" width="9.08984375" style="352"/>
    <col min="47" max="50" width="9.54296875" style="352" bestFit="1" customWidth="1"/>
    <col min="51" max="51" width="9.08984375" style="352"/>
    <col min="52" max="55" width="9.54296875" style="352" bestFit="1" customWidth="1"/>
    <col min="56" max="56" width="9.08984375" style="352"/>
    <col min="57" max="59" width="9.54296875" style="352" bestFit="1" customWidth="1"/>
    <col min="60" max="60" width="10.81640625" style="352" bestFit="1" customWidth="1"/>
    <col min="61" max="61" width="9.08984375" style="352"/>
    <col min="62" max="65" width="9.54296875" style="352" bestFit="1" customWidth="1"/>
    <col min="66" max="66" width="9.08984375" style="352"/>
    <col min="67" max="68" width="9.54296875" style="352" bestFit="1" customWidth="1"/>
    <col min="69" max="69" width="10.1796875" style="352" bestFit="1" customWidth="1"/>
    <col min="70" max="70" width="9.54296875" style="352" bestFit="1" customWidth="1"/>
    <col min="71" max="71" width="9.08984375" style="352"/>
    <col min="72" max="72" width="9.54296875" style="354" bestFit="1" customWidth="1"/>
    <col min="73" max="73" width="9.54296875" style="352" bestFit="1" customWidth="1"/>
    <col min="74" max="74" width="10.1796875" style="352" bestFit="1" customWidth="1"/>
    <col min="75" max="75" width="9.54296875" style="352" bestFit="1" customWidth="1"/>
    <col min="76" max="16384" width="9.08984375" style="352"/>
  </cols>
  <sheetData>
    <row r="1" spans="1:75" x14ac:dyDescent="0.35">
      <c r="A1" s="353" t="s">
        <v>297</v>
      </c>
      <c r="B1" s="354"/>
      <c r="G1" s="354"/>
      <c r="L1" s="354"/>
      <c r="P1" s="355"/>
      <c r="U1" s="356"/>
      <c r="Z1" s="356"/>
      <c r="AE1" s="356"/>
      <c r="AJ1" s="356"/>
      <c r="AO1" s="356"/>
      <c r="AT1" s="356"/>
      <c r="AU1" s="354"/>
      <c r="AY1" s="356"/>
      <c r="BD1" s="356"/>
      <c r="BI1" s="356"/>
      <c r="BN1" s="356"/>
    </row>
    <row r="2" spans="1:75" x14ac:dyDescent="0.35">
      <c r="B2" s="354"/>
      <c r="G2" s="354"/>
      <c r="L2" s="354"/>
      <c r="P2" s="355"/>
      <c r="U2" s="356"/>
      <c r="Z2" s="356"/>
      <c r="AE2" s="356"/>
      <c r="AJ2" s="356"/>
      <c r="AO2" s="356"/>
      <c r="AT2" s="356"/>
      <c r="AU2" s="354"/>
      <c r="AY2" s="356"/>
      <c r="BD2" s="356"/>
      <c r="BI2" s="356"/>
      <c r="BN2" s="356"/>
    </row>
    <row r="3" spans="1:75" s="358" customFormat="1" ht="18.75" customHeight="1" x14ac:dyDescent="0.35">
      <c r="A3" s="357"/>
      <c r="B3" s="423">
        <v>2011</v>
      </c>
      <c r="C3" s="424"/>
      <c r="D3" s="424"/>
      <c r="E3" s="424"/>
      <c r="F3" s="425"/>
      <c r="G3" s="423">
        <v>2012</v>
      </c>
      <c r="H3" s="424"/>
      <c r="I3" s="424"/>
      <c r="J3" s="424"/>
      <c r="K3" s="425"/>
      <c r="L3" s="423">
        <v>2013</v>
      </c>
      <c r="M3" s="424"/>
      <c r="N3" s="424"/>
      <c r="O3" s="424"/>
      <c r="P3" s="425"/>
      <c r="Q3" s="423">
        <v>2014</v>
      </c>
      <c r="R3" s="424"/>
      <c r="S3" s="424"/>
      <c r="T3" s="424"/>
      <c r="U3" s="425"/>
      <c r="V3" s="423">
        <v>2015</v>
      </c>
      <c r="W3" s="424"/>
      <c r="X3" s="424"/>
      <c r="Y3" s="424"/>
      <c r="Z3" s="425"/>
      <c r="AA3" s="423">
        <v>2016</v>
      </c>
      <c r="AB3" s="424"/>
      <c r="AC3" s="424"/>
      <c r="AD3" s="424"/>
      <c r="AE3" s="425"/>
      <c r="AF3" s="423">
        <v>2017</v>
      </c>
      <c r="AG3" s="424"/>
      <c r="AH3" s="424"/>
      <c r="AI3" s="424"/>
      <c r="AJ3" s="425"/>
      <c r="AK3" s="423">
        <v>2018</v>
      </c>
      <c r="AL3" s="424"/>
      <c r="AM3" s="424"/>
      <c r="AN3" s="424"/>
      <c r="AO3" s="425"/>
      <c r="AP3" s="423">
        <v>2019</v>
      </c>
      <c r="AQ3" s="424"/>
      <c r="AR3" s="424"/>
      <c r="AS3" s="424"/>
      <c r="AT3" s="425"/>
      <c r="AU3" s="423">
        <v>2020</v>
      </c>
      <c r="AV3" s="424"/>
      <c r="AW3" s="424"/>
      <c r="AX3" s="424"/>
      <c r="AY3" s="425"/>
      <c r="AZ3" s="423">
        <v>2021</v>
      </c>
      <c r="BA3" s="424"/>
      <c r="BB3" s="424"/>
      <c r="BC3" s="424"/>
      <c r="BD3" s="425"/>
      <c r="BE3" s="423">
        <v>2022</v>
      </c>
      <c r="BF3" s="424"/>
      <c r="BG3" s="424"/>
      <c r="BH3" s="424"/>
      <c r="BI3" s="425"/>
      <c r="BJ3" s="423">
        <v>2023</v>
      </c>
      <c r="BK3" s="424"/>
      <c r="BL3" s="424"/>
      <c r="BM3" s="424"/>
      <c r="BN3" s="425"/>
      <c r="BO3" s="421">
        <v>2024</v>
      </c>
      <c r="BP3" s="422"/>
      <c r="BQ3" s="422"/>
      <c r="BR3" s="422"/>
      <c r="BT3" s="421">
        <v>2025</v>
      </c>
      <c r="BU3" s="422"/>
      <c r="BV3" s="422"/>
      <c r="BW3" s="422"/>
    </row>
    <row r="4" spans="1:75" ht="14.25" customHeight="1" x14ac:dyDescent="0.35">
      <c r="A4" s="359"/>
      <c r="B4" s="360" t="s">
        <v>8</v>
      </c>
      <c r="C4" s="361" t="s">
        <v>9</v>
      </c>
      <c r="D4" s="361" t="s">
        <v>10</v>
      </c>
      <c r="E4" s="361" t="s">
        <v>11</v>
      </c>
      <c r="F4" s="361" t="s">
        <v>7</v>
      </c>
      <c r="G4" s="360" t="s">
        <v>8</v>
      </c>
      <c r="H4" s="361" t="s">
        <v>9</v>
      </c>
      <c r="I4" s="361" t="s">
        <v>10</v>
      </c>
      <c r="J4" s="361" t="s">
        <v>11</v>
      </c>
      <c r="K4" s="361" t="s">
        <v>7</v>
      </c>
      <c r="L4" s="360" t="s">
        <v>8</v>
      </c>
      <c r="M4" s="361" t="s">
        <v>9</v>
      </c>
      <c r="N4" s="361" t="s">
        <v>10</v>
      </c>
      <c r="O4" s="361" t="s">
        <v>11</v>
      </c>
      <c r="P4" s="362" t="s">
        <v>7</v>
      </c>
      <c r="Q4" s="361" t="s">
        <v>8</v>
      </c>
      <c r="R4" s="361" t="s">
        <v>9</v>
      </c>
      <c r="S4" s="361" t="s">
        <v>10</v>
      </c>
      <c r="T4" s="361" t="s">
        <v>11</v>
      </c>
      <c r="U4" s="362" t="s">
        <v>7</v>
      </c>
      <c r="V4" s="361" t="s">
        <v>8</v>
      </c>
      <c r="W4" s="361" t="s">
        <v>9</v>
      </c>
      <c r="X4" s="361" t="s">
        <v>10</v>
      </c>
      <c r="Y4" s="361" t="s">
        <v>11</v>
      </c>
      <c r="Z4" s="362" t="s">
        <v>7</v>
      </c>
      <c r="AA4" s="361" t="s">
        <v>8</v>
      </c>
      <c r="AB4" s="361" t="s">
        <v>9</v>
      </c>
      <c r="AC4" s="361" t="s">
        <v>10</v>
      </c>
      <c r="AD4" s="361" t="s">
        <v>11</v>
      </c>
      <c r="AE4" s="362" t="s">
        <v>7</v>
      </c>
      <c r="AF4" s="361" t="s">
        <v>8</v>
      </c>
      <c r="AG4" s="361" t="s">
        <v>9</v>
      </c>
      <c r="AH4" s="361" t="s">
        <v>10</v>
      </c>
      <c r="AI4" s="361" t="s">
        <v>11</v>
      </c>
      <c r="AJ4" s="362" t="s">
        <v>7</v>
      </c>
      <c r="AK4" s="361" t="s">
        <v>8</v>
      </c>
      <c r="AL4" s="361" t="s">
        <v>9</v>
      </c>
      <c r="AM4" s="361" t="s">
        <v>10</v>
      </c>
      <c r="AN4" s="361" t="s">
        <v>11</v>
      </c>
      <c r="AO4" s="363" t="s">
        <v>7</v>
      </c>
      <c r="AP4" s="361" t="s">
        <v>43</v>
      </c>
      <c r="AQ4" s="361" t="s">
        <v>46</v>
      </c>
      <c r="AR4" s="361" t="s">
        <v>47</v>
      </c>
      <c r="AS4" s="361" t="s">
        <v>48</v>
      </c>
      <c r="AT4" s="363" t="s">
        <v>7</v>
      </c>
      <c r="AU4" s="360" t="s">
        <v>50</v>
      </c>
      <c r="AV4" s="361" t="s">
        <v>52</v>
      </c>
      <c r="AW4" s="361" t="s">
        <v>53</v>
      </c>
      <c r="AX4" s="361" t="s">
        <v>55</v>
      </c>
      <c r="AY4" s="363" t="s">
        <v>7</v>
      </c>
      <c r="AZ4" s="360" t="s">
        <v>56</v>
      </c>
      <c r="BA4" s="361" t="s">
        <v>57</v>
      </c>
      <c r="BB4" s="361" t="s">
        <v>58</v>
      </c>
      <c r="BC4" s="361" t="s">
        <v>60</v>
      </c>
      <c r="BD4" s="363" t="s">
        <v>7</v>
      </c>
      <c r="BE4" s="361" t="s">
        <v>61</v>
      </c>
      <c r="BF4" s="361" t="s">
        <v>64</v>
      </c>
      <c r="BG4" s="361" t="s">
        <v>65</v>
      </c>
      <c r="BH4" s="361" t="s">
        <v>66</v>
      </c>
      <c r="BI4" s="363" t="s">
        <v>7</v>
      </c>
      <c r="BJ4" s="361" t="s">
        <v>67</v>
      </c>
      <c r="BK4" s="361" t="s">
        <v>68</v>
      </c>
      <c r="BL4" s="361" t="s">
        <v>69</v>
      </c>
      <c r="BM4" s="361" t="s">
        <v>70</v>
      </c>
      <c r="BN4" s="363" t="s">
        <v>7</v>
      </c>
      <c r="BO4" s="361" t="s">
        <v>71</v>
      </c>
      <c r="BP4" s="361" t="s">
        <v>72</v>
      </c>
      <c r="BQ4" s="361" t="s">
        <v>73</v>
      </c>
      <c r="BR4" s="361" t="s">
        <v>304</v>
      </c>
      <c r="BS4" s="361" t="s">
        <v>7</v>
      </c>
      <c r="BT4" s="360" t="s">
        <v>331</v>
      </c>
      <c r="BU4" s="361" t="s">
        <v>332</v>
      </c>
      <c r="BV4" s="361" t="s">
        <v>333</v>
      </c>
      <c r="BW4" s="361"/>
    </row>
    <row r="5" spans="1:75" ht="14.25" customHeight="1" x14ac:dyDescent="0.35">
      <c r="A5" s="366" t="s">
        <v>308</v>
      </c>
      <c r="B5" s="360"/>
      <c r="C5" s="361"/>
      <c r="D5" s="361"/>
      <c r="E5" s="361"/>
      <c r="F5" s="361"/>
      <c r="G5" s="360"/>
      <c r="H5" s="361"/>
      <c r="I5" s="361"/>
      <c r="J5" s="361"/>
      <c r="K5" s="361"/>
      <c r="L5" s="360"/>
      <c r="M5" s="361"/>
      <c r="N5" s="361"/>
      <c r="O5" s="361"/>
      <c r="P5" s="362"/>
      <c r="Q5" s="361"/>
      <c r="R5" s="361"/>
      <c r="S5" s="361"/>
      <c r="T5" s="361"/>
      <c r="U5" s="362"/>
      <c r="V5" s="361"/>
      <c r="W5" s="361"/>
      <c r="X5" s="361"/>
      <c r="Y5" s="361"/>
      <c r="Z5" s="362"/>
      <c r="AA5" s="361"/>
      <c r="AB5" s="361"/>
      <c r="AC5" s="361"/>
      <c r="AD5" s="361"/>
      <c r="AE5" s="362"/>
      <c r="AF5" s="361"/>
      <c r="AG5" s="361"/>
      <c r="AH5" s="361"/>
      <c r="AI5" s="361"/>
      <c r="AJ5" s="362"/>
      <c r="AK5" s="361"/>
      <c r="AL5" s="361"/>
      <c r="AM5" s="361"/>
      <c r="AN5" s="361"/>
      <c r="AO5" s="363"/>
      <c r="AP5" s="361"/>
      <c r="AQ5" s="361"/>
      <c r="AR5" s="361"/>
      <c r="AS5" s="361"/>
      <c r="AT5" s="363"/>
      <c r="AU5" s="360"/>
      <c r="AV5" s="361"/>
      <c r="AW5" s="361"/>
      <c r="AX5" s="361"/>
      <c r="AY5" s="363"/>
      <c r="AZ5" s="361"/>
      <c r="BA5" s="361"/>
      <c r="BB5" s="361"/>
      <c r="BC5" s="361"/>
      <c r="BD5" s="363"/>
      <c r="BE5" s="361"/>
      <c r="BF5" s="361"/>
      <c r="BG5" s="361"/>
      <c r="BH5" s="361"/>
      <c r="BI5" s="363"/>
      <c r="BJ5" s="361"/>
      <c r="BK5" s="361"/>
      <c r="BL5" s="361"/>
      <c r="BM5" s="361"/>
      <c r="BN5" s="363"/>
      <c r="BO5" s="361"/>
      <c r="BP5" s="361"/>
      <c r="BQ5" s="361"/>
      <c r="BR5" s="361"/>
      <c r="BS5" s="361"/>
      <c r="BT5" s="360"/>
      <c r="BU5" s="361"/>
      <c r="BV5" s="361"/>
      <c r="BW5" s="361"/>
    </row>
    <row r="6" spans="1:75" ht="14.25" customHeight="1" x14ac:dyDescent="0.35">
      <c r="A6" s="359"/>
      <c r="B6" s="360"/>
      <c r="C6" s="361"/>
      <c r="D6" s="361"/>
      <c r="E6" s="361"/>
      <c r="F6" s="361"/>
      <c r="G6" s="360"/>
      <c r="H6" s="361"/>
      <c r="I6" s="361"/>
      <c r="J6" s="361"/>
      <c r="K6" s="361"/>
      <c r="L6" s="360"/>
      <c r="M6" s="361"/>
      <c r="N6" s="361"/>
      <c r="O6" s="361"/>
      <c r="P6" s="362"/>
      <c r="Q6" s="361"/>
      <c r="R6" s="361"/>
      <c r="S6" s="361"/>
      <c r="T6" s="361"/>
      <c r="U6" s="362"/>
      <c r="V6" s="361"/>
      <c r="W6" s="361"/>
      <c r="X6" s="361"/>
      <c r="Y6" s="361"/>
      <c r="Z6" s="362"/>
      <c r="AA6" s="361"/>
      <c r="AB6" s="361"/>
      <c r="AC6" s="361"/>
      <c r="AD6" s="361"/>
      <c r="AE6" s="362"/>
      <c r="AF6" s="361"/>
      <c r="AG6" s="361"/>
      <c r="AH6" s="361"/>
      <c r="AI6" s="361"/>
      <c r="AJ6" s="362"/>
      <c r="AK6" s="361"/>
      <c r="AL6" s="361"/>
      <c r="AM6" s="361"/>
      <c r="AN6" s="361"/>
      <c r="AO6" s="363"/>
      <c r="AP6" s="361"/>
      <c r="AQ6" s="361"/>
      <c r="AR6" s="361"/>
      <c r="AS6" s="361"/>
      <c r="AT6" s="363"/>
      <c r="AU6" s="360"/>
      <c r="AV6" s="361"/>
      <c r="AW6" s="361"/>
      <c r="AX6" s="361"/>
      <c r="AY6" s="363"/>
      <c r="AZ6" s="361"/>
      <c r="BA6" s="361"/>
      <c r="BB6" s="361"/>
      <c r="BC6" s="361"/>
      <c r="BD6" s="363"/>
      <c r="BE6" s="361"/>
      <c r="BF6" s="361"/>
      <c r="BG6" s="361"/>
      <c r="BH6" s="361"/>
      <c r="BI6" s="363"/>
      <c r="BJ6" s="361"/>
      <c r="BK6" s="361"/>
      <c r="BL6" s="361"/>
      <c r="BM6" s="361"/>
      <c r="BN6" s="363"/>
      <c r="BO6" s="361"/>
      <c r="BP6" s="361"/>
      <c r="BQ6" s="361"/>
      <c r="BR6" s="361"/>
      <c r="BS6" s="361"/>
      <c r="BT6" s="360"/>
      <c r="BU6" s="361"/>
      <c r="BV6" s="361"/>
      <c r="BW6" s="361"/>
    </row>
    <row r="7" spans="1:75" ht="14.25" customHeight="1" x14ac:dyDescent="0.35">
      <c r="A7" s="412" t="s">
        <v>309</v>
      </c>
      <c r="B7" s="413"/>
      <c r="C7" s="414"/>
      <c r="D7" s="414"/>
      <c r="E7" s="414"/>
      <c r="F7" s="414"/>
      <c r="G7" s="413"/>
      <c r="H7" s="414"/>
      <c r="I7" s="414"/>
      <c r="J7" s="414"/>
      <c r="K7" s="414"/>
      <c r="L7" s="413"/>
      <c r="M7" s="414"/>
      <c r="N7" s="414"/>
      <c r="O7" s="414"/>
      <c r="P7" s="415"/>
      <c r="Q7" s="414"/>
      <c r="R7" s="414"/>
      <c r="S7" s="414"/>
      <c r="T7" s="414"/>
      <c r="U7" s="415"/>
      <c r="V7" s="414"/>
      <c r="W7" s="414"/>
      <c r="X7" s="414"/>
      <c r="Y7" s="414"/>
      <c r="Z7" s="415"/>
      <c r="AA7" s="414"/>
      <c r="AB7" s="414"/>
      <c r="AC7" s="414"/>
      <c r="AD7" s="414"/>
      <c r="AE7" s="415"/>
      <c r="AF7" s="416"/>
      <c r="AG7" s="416"/>
      <c r="AH7" s="416"/>
      <c r="AI7" s="416"/>
      <c r="AJ7" s="415"/>
      <c r="AK7" s="416">
        <v>13975168</v>
      </c>
      <c r="AL7" s="416">
        <v>14144624</v>
      </c>
      <c r="AM7" s="416">
        <v>14343209</v>
      </c>
      <c r="AN7" s="416">
        <v>14629974</v>
      </c>
      <c r="AO7" s="417"/>
      <c r="AP7" s="416">
        <v>14795105</v>
      </c>
      <c r="AQ7" s="416">
        <v>14932230</v>
      </c>
      <c r="AR7" s="416">
        <v>15115859</v>
      </c>
      <c r="AS7" s="416">
        <v>15319340</v>
      </c>
      <c r="AT7" s="417"/>
      <c r="AU7" s="418">
        <v>15486043</v>
      </c>
      <c r="AV7" s="416">
        <v>15604403</v>
      </c>
      <c r="AW7" s="416">
        <v>15788867</v>
      </c>
      <c r="AX7" s="416">
        <v>15848043</v>
      </c>
      <c r="AY7" s="417"/>
      <c r="AZ7" s="416">
        <v>15964073</v>
      </c>
      <c r="BA7" s="416">
        <v>16325815</v>
      </c>
      <c r="BB7" s="416">
        <v>17115694</v>
      </c>
      <c r="BC7" s="416">
        <v>17843454</v>
      </c>
      <c r="BD7" s="417"/>
      <c r="BE7" s="416">
        <v>18078657</v>
      </c>
      <c r="BF7" s="416">
        <v>18356511</v>
      </c>
      <c r="BG7" s="416">
        <v>18654436</v>
      </c>
      <c r="BH7" s="416">
        <v>18718864</v>
      </c>
      <c r="BI7" s="417"/>
      <c r="BJ7" s="416">
        <v>19005418</v>
      </c>
      <c r="BK7" s="416">
        <v>19413166</v>
      </c>
      <c r="BL7" s="416">
        <v>19502367</v>
      </c>
      <c r="BM7" s="416">
        <v>19562024</v>
      </c>
      <c r="BN7" s="417"/>
      <c r="BO7" s="416">
        <v>19696968</v>
      </c>
      <c r="BP7" s="416">
        <v>19767681</v>
      </c>
      <c r="BQ7" s="416">
        <v>19854081</v>
      </c>
      <c r="BR7" s="416">
        <v>19927058</v>
      </c>
      <c r="BS7" s="414"/>
      <c r="BT7" s="418">
        <v>19939617</v>
      </c>
      <c r="BU7" s="416">
        <v>19957459</v>
      </c>
      <c r="BV7" s="416">
        <v>19985196</v>
      </c>
      <c r="BW7" s="416"/>
    </row>
    <row r="8" spans="1:75" ht="14.25" customHeight="1" x14ac:dyDescent="0.35">
      <c r="A8" s="359"/>
      <c r="B8" s="360"/>
      <c r="C8" s="361"/>
      <c r="D8" s="361"/>
      <c r="E8" s="361"/>
      <c r="F8" s="361"/>
      <c r="G8" s="360"/>
      <c r="H8" s="361"/>
      <c r="I8" s="361"/>
      <c r="J8" s="361"/>
      <c r="K8" s="361"/>
      <c r="L8" s="360"/>
      <c r="M8" s="361"/>
      <c r="N8" s="361"/>
      <c r="O8" s="361"/>
      <c r="P8" s="362"/>
      <c r="Q8" s="361"/>
      <c r="R8" s="361"/>
      <c r="S8" s="361"/>
      <c r="T8" s="361"/>
      <c r="U8" s="362"/>
      <c r="V8" s="361"/>
      <c r="W8" s="361"/>
      <c r="X8" s="361"/>
      <c r="Y8" s="361"/>
      <c r="Z8" s="362"/>
      <c r="AA8" s="361"/>
      <c r="AB8" s="361"/>
      <c r="AC8" s="361"/>
      <c r="AD8" s="361"/>
      <c r="AE8" s="362"/>
      <c r="AF8" s="361"/>
      <c r="AG8" s="361"/>
      <c r="AH8" s="361"/>
      <c r="AI8" s="361"/>
      <c r="AJ8" s="362"/>
      <c r="AK8" s="361"/>
      <c r="AL8" s="361"/>
      <c r="AM8" s="361"/>
      <c r="AN8" s="361"/>
      <c r="AO8" s="363"/>
      <c r="AP8" s="361"/>
      <c r="AQ8" s="361"/>
      <c r="AR8" s="361"/>
      <c r="AS8" s="361"/>
      <c r="AT8" s="363"/>
      <c r="AU8" s="360"/>
      <c r="AV8" s="361"/>
      <c r="AW8" s="361"/>
      <c r="AX8" s="361"/>
      <c r="AY8" s="363"/>
      <c r="AZ8" s="361"/>
      <c r="BA8" s="361"/>
      <c r="BB8" s="361"/>
      <c r="BC8" s="361"/>
      <c r="BD8" s="363"/>
      <c r="BE8" s="361"/>
      <c r="BF8" s="361"/>
      <c r="BG8" s="361"/>
      <c r="BH8" s="361"/>
      <c r="BI8" s="363"/>
      <c r="BJ8" s="361"/>
      <c r="BK8" s="361"/>
      <c r="BL8" s="361"/>
      <c r="BM8" s="361"/>
      <c r="BN8" s="363"/>
      <c r="BO8" s="361"/>
      <c r="BP8" s="361"/>
      <c r="BQ8" s="361"/>
      <c r="BR8" s="361"/>
      <c r="BS8" s="361"/>
      <c r="BT8" s="360"/>
      <c r="BU8" s="361"/>
      <c r="BV8" s="361"/>
      <c r="BW8" s="361"/>
    </row>
    <row r="9" spans="1:75" ht="14.25" customHeight="1" x14ac:dyDescent="0.35">
      <c r="A9" s="366" t="s">
        <v>310</v>
      </c>
      <c r="B9" s="360"/>
      <c r="C9" s="361"/>
      <c r="D9" s="361"/>
      <c r="E9" s="361"/>
      <c r="F9" s="361"/>
      <c r="G9" s="360"/>
      <c r="H9" s="361"/>
      <c r="I9" s="361"/>
      <c r="J9" s="361"/>
      <c r="K9" s="361"/>
      <c r="L9" s="360"/>
      <c r="M9" s="361"/>
      <c r="N9" s="361"/>
      <c r="O9" s="361"/>
      <c r="P9" s="362"/>
      <c r="Q9" s="361"/>
      <c r="R9" s="361"/>
      <c r="S9" s="361"/>
      <c r="T9" s="361"/>
      <c r="U9" s="362"/>
      <c r="V9" s="361"/>
      <c r="W9" s="361"/>
      <c r="X9" s="361"/>
      <c r="Y9" s="361"/>
      <c r="Z9" s="362"/>
      <c r="AA9" s="361"/>
      <c r="AB9" s="361"/>
      <c r="AC9" s="361"/>
      <c r="AD9" s="361"/>
      <c r="AE9" s="362"/>
      <c r="AF9" s="361"/>
      <c r="AG9" s="361"/>
      <c r="AH9" s="361"/>
      <c r="AI9" s="361"/>
      <c r="AJ9" s="362"/>
      <c r="AK9" s="361"/>
      <c r="AL9" s="361"/>
      <c r="AM9" s="361"/>
      <c r="AN9" s="361"/>
      <c r="AO9" s="363"/>
      <c r="AP9" s="361"/>
      <c r="AQ9" s="361"/>
      <c r="AR9" s="361"/>
      <c r="AS9" s="361"/>
      <c r="AT9" s="363"/>
      <c r="AU9" s="360"/>
      <c r="AV9" s="361"/>
      <c r="AW9" s="361"/>
      <c r="AX9" s="361"/>
      <c r="AY9" s="363"/>
      <c r="AZ9" s="361"/>
      <c r="BA9" s="361"/>
      <c r="BB9" s="361"/>
      <c r="BC9" s="361"/>
      <c r="BD9" s="363"/>
      <c r="BE9" s="361"/>
      <c r="BF9" s="361"/>
      <c r="BG9" s="361"/>
      <c r="BH9" s="361"/>
      <c r="BI9" s="363"/>
      <c r="BJ9" s="361"/>
      <c r="BK9" s="361"/>
      <c r="BL9" s="361"/>
      <c r="BM9" s="361"/>
      <c r="BN9" s="363"/>
      <c r="BO9" s="361"/>
      <c r="BP9" s="361"/>
      <c r="BQ9" s="361"/>
      <c r="BR9" s="361"/>
      <c r="BS9" s="361"/>
      <c r="BT9" s="360"/>
      <c r="BU9" s="361"/>
      <c r="BV9" s="361"/>
      <c r="BW9" s="361"/>
    </row>
    <row r="10" spans="1:75" ht="14.25" customHeight="1" x14ac:dyDescent="0.35">
      <c r="A10" s="359"/>
      <c r="B10" s="360"/>
      <c r="C10" s="361"/>
      <c r="D10" s="361"/>
      <c r="E10" s="361"/>
      <c r="F10" s="361"/>
      <c r="G10" s="360"/>
      <c r="H10" s="361"/>
      <c r="I10" s="361"/>
      <c r="J10" s="361"/>
      <c r="K10" s="361"/>
      <c r="L10" s="360"/>
      <c r="M10" s="361"/>
      <c r="N10" s="361"/>
      <c r="O10" s="361"/>
      <c r="P10" s="362"/>
      <c r="Q10" s="361"/>
      <c r="R10" s="361"/>
      <c r="S10" s="361"/>
      <c r="T10" s="361"/>
      <c r="U10" s="362"/>
      <c r="V10" s="361"/>
      <c r="W10" s="361"/>
      <c r="X10" s="361"/>
      <c r="Y10" s="361"/>
      <c r="Z10" s="362"/>
      <c r="AA10" s="361"/>
      <c r="AB10" s="361"/>
      <c r="AC10" s="361"/>
      <c r="AD10" s="361"/>
      <c r="AE10" s="362"/>
      <c r="AF10" s="361"/>
      <c r="AG10" s="361"/>
      <c r="AH10" s="361"/>
      <c r="AI10" s="361"/>
      <c r="AJ10" s="362"/>
      <c r="AK10" s="361"/>
      <c r="AL10" s="361"/>
      <c r="AM10" s="361"/>
      <c r="AN10" s="361"/>
      <c r="AO10" s="363"/>
      <c r="AP10" s="361"/>
      <c r="AQ10" s="361"/>
      <c r="AR10" s="361"/>
      <c r="AS10" s="361"/>
      <c r="AT10" s="363"/>
      <c r="AU10" s="360"/>
      <c r="AV10" s="361"/>
      <c r="AW10" s="361"/>
      <c r="AX10" s="361"/>
      <c r="AY10" s="363"/>
      <c r="AZ10" s="361"/>
      <c r="BA10" s="361"/>
      <c r="BB10" s="361"/>
      <c r="BC10" s="361"/>
      <c r="BD10" s="363"/>
      <c r="BE10" s="361"/>
      <c r="BF10" s="361"/>
      <c r="BG10" s="361"/>
      <c r="BH10" s="361"/>
      <c r="BI10" s="363"/>
      <c r="BJ10" s="361"/>
      <c r="BK10" s="361"/>
      <c r="BL10" s="361"/>
      <c r="BM10" s="361"/>
      <c r="BN10" s="363"/>
      <c r="BO10" s="361"/>
      <c r="BP10" s="361"/>
      <c r="BQ10" s="361"/>
      <c r="BR10" s="361"/>
      <c r="BS10" s="361"/>
      <c r="BT10" s="360"/>
      <c r="BU10" s="361"/>
      <c r="BV10" s="361"/>
      <c r="BW10" s="361"/>
    </row>
    <row r="11" spans="1:75" ht="14.25" customHeight="1" x14ac:dyDescent="0.35">
      <c r="A11" s="412" t="s">
        <v>311</v>
      </c>
      <c r="B11" s="413"/>
      <c r="C11" s="414"/>
      <c r="D11" s="414"/>
      <c r="E11" s="414"/>
      <c r="F11" s="414"/>
      <c r="G11" s="413"/>
      <c r="H11" s="414"/>
      <c r="I11" s="414"/>
      <c r="J11" s="414"/>
      <c r="K11" s="414"/>
      <c r="L11" s="413"/>
      <c r="M11" s="414"/>
      <c r="N11" s="414"/>
      <c r="O11" s="414"/>
      <c r="P11" s="415"/>
      <c r="Q11" s="414"/>
      <c r="R11" s="414"/>
      <c r="S11" s="414"/>
      <c r="T11" s="414"/>
      <c r="U11" s="415"/>
      <c r="V11" s="414"/>
      <c r="W11" s="414"/>
      <c r="X11" s="414"/>
      <c r="Y11" s="414"/>
      <c r="Z11" s="415"/>
      <c r="AA11" s="414"/>
      <c r="AB11" s="414"/>
      <c r="AC11" s="414"/>
      <c r="AD11" s="414"/>
      <c r="AE11" s="415"/>
      <c r="AF11" s="416">
        <v>4998871</v>
      </c>
      <c r="AG11" s="416">
        <v>5080625</v>
      </c>
      <c r="AH11" s="416">
        <v>5172402</v>
      </c>
      <c r="AI11" s="416">
        <v>5293358</v>
      </c>
      <c r="AJ11" s="415"/>
      <c r="AK11" s="416">
        <v>5435363</v>
      </c>
      <c r="AL11" s="416">
        <v>5527815</v>
      </c>
      <c r="AM11" s="416">
        <v>5529747</v>
      </c>
      <c r="AN11" s="416">
        <v>5782151</v>
      </c>
      <c r="AO11" s="417"/>
      <c r="AP11" s="416">
        <v>5815330</v>
      </c>
      <c r="AQ11" s="416">
        <v>5844040</v>
      </c>
      <c r="AR11" s="416">
        <v>5807746</v>
      </c>
      <c r="AS11" s="416">
        <v>5800161</v>
      </c>
      <c r="AT11" s="417"/>
      <c r="AU11" s="418">
        <v>5870583</v>
      </c>
      <c r="AV11" s="416">
        <v>6055809</v>
      </c>
      <c r="AW11" s="416">
        <v>6230045</v>
      </c>
      <c r="AX11" s="416">
        <v>6312899</v>
      </c>
      <c r="AY11" s="417"/>
      <c r="AZ11" s="416">
        <v>6381827</v>
      </c>
      <c r="BA11" s="416">
        <v>6381854</v>
      </c>
      <c r="BB11" s="416">
        <v>6365997</v>
      </c>
      <c r="BC11" s="416">
        <v>6398479</v>
      </c>
      <c r="BD11" s="417"/>
      <c r="BE11" s="416">
        <v>6455381</v>
      </c>
      <c r="BF11" s="416">
        <v>6513203</v>
      </c>
      <c r="BG11" s="416">
        <v>6584082</v>
      </c>
      <c r="BH11" s="416">
        <v>6644807</v>
      </c>
      <c r="BI11" s="417"/>
      <c r="BJ11" s="416">
        <v>6705743</v>
      </c>
      <c r="BK11" s="416">
        <v>6642597</v>
      </c>
      <c r="BL11" s="416">
        <v>6251581</v>
      </c>
      <c r="BM11" s="416">
        <v>6252057</v>
      </c>
      <c r="BN11" s="417"/>
      <c r="BO11" s="416">
        <v>6256218</v>
      </c>
      <c r="BP11" s="416">
        <v>6260652</v>
      </c>
      <c r="BQ11" s="416">
        <v>6244115</v>
      </c>
      <c r="BR11" s="416">
        <v>6142337</v>
      </c>
      <c r="BS11" s="414"/>
      <c r="BT11" s="418">
        <v>6099781</v>
      </c>
      <c r="BU11" s="416">
        <v>6099272</v>
      </c>
      <c r="BV11" s="416">
        <v>6118601</v>
      </c>
      <c r="BW11" s="416"/>
    </row>
    <row r="12" spans="1:75" ht="14.25" customHeight="1" x14ac:dyDescent="0.35">
      <c r="A12" s="359"/>
      <c r="B12" s="360"/>
      <c r="C12" s="361"/>
      <c r="D12" s="361"/>
      <c r="E12" s="361"/>
      <c r="F12" s="361"/>
      <c r="G12" s="360"/>
      <c r="H12" s="361"/>
      <c r="I12" s="361"/>
      <c r="J12" s="361"/>
      <c r="K12" s="361"/>
      <c r="L12" s="360"/>
      <c r="M12" s="361"/>
      <c r="N12" s="361"/>
      <c r="O12" s="361"/>
      <c r="P12" s="362"/>
      <c r="Q12" s="361"/>
      <c r="R12" s="361"/>
      <c r="S12" s="361"/>
      <c r="T12" s="361"/>
      <c r="U12" s="362"/>
      <c r="V12" s="361"/>
      <c r="W12" s="361"/>
      <c r="X12" s="361"/>
      <c r="Y12" s="361"/>
      <c r="Z12" s="362"/>
      <c r="AA12" s="361"/>
      <c r="AB12" s="361"/>
      <c r="AC12" s="361"/>
      <c r="AD12" s="361"/>
      <c r="AE12" s="362"/>
      <c r="AF12" s="361"/>
      <c r="AG12" s="361"/>
      <c r="AH12" s="361"/>
      <c r="AI12" s="361"/>
      <c r="AJ12" s="362"/>
      <c r="AK12" s="361"/>
      <c r="AL12" s="361"/>
      <c r="AM12" s="361"/>
      <c r="AN12" s="361"/>
      <c r="AO12" s="363"/>
      <c r="AP12" s="361"/>
      <c r="AQ12" s="361"/>
      <c r="AR12" s="361"/>
      <c r="AS12" s="361"/>
      <c r="AT12" s="363"/>
      <c r="AU12" s="360"/>
      <c r="AV12" s="361"/>
      <c r="AW12" s="361"/>
      <c r="AX12" s="361"/>
      <c r="AY12" s="363"/>
      <c r="AZ12" s="361"/>
      <c r="BA12" s="361"/>
      <c r="BB12" s="361"/>
      <c r="BC12" s="361"/>
      <c r="BD12" s="363"/>
      <c r="BE12" s="361"/>
      <c r="BF12" s="361"/>
      <c r="BG12" s="361"/>
      <c r="BH12" s="361"/>
      <c r="BI12" s="363"/>
      <c r="BJ12" s="361"/>
      <c r="BK12" s="361"/>
      <c r="BL12" s="361"/>
      <c r="BM12" s="361"/>
      <c r="BN12" s="363"/>
      <c r="BO12" s="361"/>
      <c r="BP12" s="361"/>
      <c r="BQ12" s="361"/>
      <c r="BR12" s="361"/>
      <c r="BS12" s="361"/>
      <c r="BT12" s="360"/>
      <c r="BU12" s="361"/>
      <c r="BV12" s="361"/>
      <c r="BW12" s="361"/>
    </row>
    <row r="13" spans="1:75" ht="15.5" x14ac:dyDescent="0.35">
      <c r="A13" s="366" t="s">
        <v>312</v>
      </c>
      <c r="B13" s="364"/>
      <c r="G13" s="354"/>
      <c r="L13" s="367"/>
      <c r="M13" s="365"/>
      <c r="N13" s="365"/>
      <c r="O13" s="365"/>
      <c r="P13" s="355"/>
      <c r="Q13" s="365"/>
      <c r="R13" s="365"/>
      <c r="S13" s="365"/>
      <c r="T13" s="365"/>
      <c r="U13" s="355"/>
      <c r="V13" s="365"/>
      <c r="W13" s="365"/>
      <c r="X13" s="365"/>
      <c r="Y13" s="365"/>
      <c r="Z13" s="355"/>
      <c r="AA13" s="365"/>
      <c r="AE13" s="355"/>
      <c r="AF13" s="365"/>
      <c r="AG13" s="365"/>
      <c r="AJ13" s="355"/>
      <c r="AO13" s="356"/>
      <c r="AT13" s="356"/>
      <c r="AU13" s="354"/>
      <c r="AY13" s="356"/>
      <c r="BD13" s="356"/>
      <c r="BI13" s="356"/>
      <c r="BN13" s="356"/>
    </row>
    <row r="14" spans="1:75" x14ac:dyDescent="0.35">
      <c r="A14" s="366"/>
      <c r="B14" s="364"/>
      <c r="G14" s="354"/>
      <c r="L14" s="367"/>
      <c r="M14" s="365"/>
      <c r="N14" s="365"/>
      <c r="O14" s="365"/>
      <c r="P14" s="355"/>
      <c r="Q14" s="365"/>
      <c r="R14" s="365"/>
      <c r="S14" s="365"/>
      <c r="T14" s="365"/>
      <c r="U14" s="355"/>
      <c r="V14" s="365"/>
      <c r="W14" s="365"/>
      <c r="X14" s="365"/>
      <c r="Y14" s="365"/>
      <c r="Z14" s="355"/>
      <c r="AA14" s="365"/>
      <c r="AE14" s="355"/>
      <c r="AF14" s="365"/>
      <c r="AG14" s="365"/>
      <c r="AJ14" s="355"/>
      <c r="AO14" s="356"/>
      <c r="AT14" s="356"/>
      <c r="AU14" s="354"/>
      <c r="AY14" s="356"/>
      <c r="BD14" s="356"/>
      <c r="BI14" s="356"/>
      <c r="BN14" s="356"/>
    </row>
    <row r="15" spans="1:75" x14ac:dyDescent="0.35">
      <c r="A15" s="368" t="s">
        <v>49</v>
      </c>
      <c r="B15" s="369"/>
      <c r="C15" s="370"/>
      <c r="D15" s="370"/>
      <c r="E15" s="370"/>
      <c r="F15" s="370"/>
      <c r="G15" s="369"/>
      <c r="H15" s="370"/>
      <c r="I15" s="370"/>
      <c r="J15" s="370"/>
      <c r="K15" s="370"/>
      <c r="L15" s="369"/>
      <c r="M15" s="370"/>
      <c r="N15" s="370"/>
      <c r="O15" s="370"/>
      <c r="P15" s="371"/>
      <c r="Q15" s="370"/>
      <c r="R15" s="370"/>
      <c r="S15" s="370"/>
      <c r="T15" s="370"/>
      <c r="U15" s="372"/>
      <c r="V15" s="370"/>
      <c r="W15" s="370"/>
      <c r="X15" s="370"/>
      <c r="Y15" s="370"/>
      <c r="Z15" s="372"/>
      <c r="AA15" s="370"/>
      <c r="AB15" s="370"/>
      <c r="AC15" s="370"/>
      <c r="AD15" s="370"/>
      <c r="AE15" s="372"/>
      <c r="AF15" s="370"/>
      <c r="AG15" s="373"/>
      <c r="AH15" s="370"/>
      <c r="AI15" s="370"/>
      <c r="AJ15" s="372"/>
      <c r="AK15" s="370"/>
      <c r="AL15" s="370"/>
      <c r="AM15" s="370"/>
      <c r="AN15" s="370"/>
      <c r="AO15" s="372"/>
      <c r="AP15" s="374"/>
      <c r="AQ15" s="374"/>
      <c r="AR15" s="374"/>
      <c r="AS15" s="375"/>
      <c r="AT15" s="376"/>
      <c r="AU15" s="377"/>
      <c r="AV15" s="374"/>
      <c r="AW15" s="374"/>
      <c r="AX15" s="374"/>
      <c r="AY15" s="376"/>
      <c r="AZ15" s="374"/>
      <c r="BA15" s="374"/>
      <c r="BB15" s="374"/>
      <c r="BC15" s="375"/>
      <c r="BD15" s="376"/>
      <c r="BE15" s="374"/>
      <c r="BF15" s="374"/>
      <c r="BG15" s="374"/>
      <c r="BH15" s="374"/>
      <c r="BI15" s="376"/>
      <c r="BJ15" s="374"/>
      <c r="BK15" s="374"/>
      <c r="BL15" s="374"/>
      <c r="BM15" s="374"/>
      <c r="BN15" s="376"/>
      <c r="BO15" s="374"/>
      <c r="BP15" s="374"/>
      <c r="BQ15" s="374"/>
      <c r="BT15" s="377"/>
      <c r="BU15" s="374"/>
      <c r="BV15" s="374"/>
    </row>
    <row r="16" spans="1:75" x14ac:dyDescent="0.35">
      <c r="A16" s="378" t="s">
        <v>36</v>
      </c>
      <c r="B16" s="379">
        <v>2008613</v>
      </c>
      <c r="C16" s="380">
        <v>2088312</v>
      </c>
      <c r="D16" s="380">
        <v>2122159</v>
      </c>
      <c r="E16" s="380">
        <v>2182819</v>
      </c>
      <c r="F16" s="370"/>
      <c r="G16" s="379">
        <v>2218288</v>
      </c>
      <c r="H16" s="380">
        <v>2232831</v>
      </c>
      <c r="I16" s="380">
        <v>2263631</v>
      </c>
      <c r="J16" s="380">
        <v>2308794</v>
      </c>
      <c r="K16" s="380"/>
      <c r="L16" s="379">
        <v>2364259</v>
      </c>
      <c r="M16" s="380">
        <v>2405725</v>
      </c>
      <c r="N16" s="380">
        <v>2464116</v>
      </c>
      <c r="O16" s="380">
        <v>2495312</v>
      </c>
      <c r="P16" s="371"/>
      <c r="Q16" s="380">
        <v>2518730</v>
      </c>
      <c r="R16" s="380">
        <v>2570599</v>
      </c>
      <c r="S16" s="380">
        <v>3370286</v>
      </c>
      <c r="T16" s="380">
        <v>3356732</v>
      </c>
      <c r="U16" s="372"/>
      <c r="V16" s="380">
        <v>3868069</v>
      </c>
      <c r="W16" s="380">
        <v>3916512</v>
      </c>
      <c r="X16" s="380">
        <v>3948428</v>
      </c>
      <c r="Y16" s="380">
        <v>4061655</v>
      </c>
      <c r="Z16" s="372"/>
      <c r="AA16" s="380">
        <v>4153300</v>
      </c>
      <c r="AB16" s="380">
        <v>4219906</v>
      </c>
      <c r="AC16" s="380">
        <v>4240935</v>
      </c>
      <c r="AD16" s="380">
        <v>4205864</v>
      </c>
      <c r="AE16" s="372"/>
      <c r="AF16" s="380">
        <v>4066899</v>
      </c>
      <c r="AG16" s="380">
        <v>4092414</v>
      </c>
      <c r="AH16" s="380">
        <v>4123373</v>
      </c>
      <c r="AI16" s="380">
        <v>4185150</v>
      </c>
      <c r="AJ16" s="372"/>
      <c r="AK16" s="380">
        <v>4237862</v>
      </c>
      <c r="AL16" s="380">
        <v>4315859</v>
      </c>
      <c r="AM16" s="380">
        <v>4281125</v>
      </c>
      <c r="AN16" s="380">
        <v>4384247</v>
      </c>
      <c r="AO16" s="372"/>
      <c r="AP16" s="380">
        <v>4375626</v>
      </c>
      <c r="AQ16" s="380">
        <v>4387007</v>
      </c>
      <c r="AR16" s="380">
        <v>4345020</v>
      </c>
      <c r="AS16" s="380">
        <v>4318863</v>
      </c>
      <c r="AT16" s="376"/>
      <c r="AU16" s="379">
        <v>4308058</v>
      </c>
      <c r="AV16" s="380">
        <v>4335478</v>
      </c>
      <c r="AW16" s="380">
        <v>4333908</v>
      </c>
      <c r="AX16" s="380">
        <v>4284682</v>
      </c>
      <c r="AY16" s="376"/>
      <c r="AZ16" s="380">
        <v>4246101</v>
      </c>
      <c r="BA16" s="380">
        <v>4214596</v>
      </c>
      <c r="BB16" s="380">
        <v>4155529</v>
      </c>
      <c r="BC16" s="380">
        <v>4166460</v>
      </c>
      <c r="BD16" s="376"/>
      <c r="BE16" s="380">
        <v>4255501</v>
      </c>
      <c r="BF16" s="380">
        <v>4334648</v>
      </c>
      <c r="BG16" s="380">
        <v>4405695</v>
      </c>
      <c r="BH16" s="380">
        <v>4458220</v>
      </c>
      <c r="BI16" s="376"/>
      <c r="BJ16" s="380">
        <v>4489090</v>
      </c>
      <c r="BK16" s="380">
        <v>4442900</v>
      </c>
      <c r="BL16" s="380">
        <v>4059390</v>
      </c>
      <c r="BM16" s="380">
        <v>4059494</v>
      </c>
      <c r="BN16" s="376"/>
      <c r="BO16" s="380">
        <v>4062248</v>
      </c>
      <c r="BP16" s="380">
        <v>3996657</v>
      </c>
      <c r="BQ16" s="380">
        <v>3941178</v>
      </c>
      <c r="BR16" s="380">
        <v>3846518</v>
      </c>
      <c r="BS16" s="380"/>
      <c r="BT16" s="379">
        <v>3773536</v>
      </c>
      <c r="BU16" s="380">
        <v>3720523</v>
      </c>
      <c r="BV16" s="380">
        <v>3677832</v>
      </c>
      <c r="BW16" s="380"/>
    </row>
    <row r="17" spans="1:75" x14ac:dyDescent="0.35">
      <c r="A17" s="378" t="s">
        <v>51</v>
      </c>
      <c r="B17" s="379">
        <v>852965</v>
      </c>
      <c r="C17" s="380">
        <v>898462</v>
      </c>
      <c r="D17" s="380">
        <v>975084</v>
      </c>
      <c r="E17" s="380">
        <v>1066641</v>
      </c>
      <c r="F17" s="370"/>
      <c r="G17" s="379">
        <v>1140149</v>
      </c>
      <c r="H17" s="380">
        <v>1176250</v>
      </c>
      <c r="I17" s="380">
        <v>1249377</v>
      </c>
      <c r="J17" s="380">
        <v>1306104</v>
      </c>
      <c r="K17" s="380"/>
      <c r="L17" s="379">
        <v>1384685</v>
      </c>
      <c r="M17" s="380">
        <v>1456807</v>
      </c>
      <c r="N17" s="380">
        <v>1566660</v>
      </c>
      <c r="O17" s="380">
        <v>1666788</v>
      </c>
      <c r="P17" s="371"/>
      <c r="Q17" s="380">
        <v>1750398</v>
      </c>
      <c r="R17" s="380">
        <v>1840348</v>
      </c>
      <c r="S17" s="380">
        <v>2165641</v>
      </c>
      <c r="T17" s="380">
        <v>2288709</v>
      </c>
      <c r="U17" s="372"/>
      <c r="V17" s="380">
        <v>2603603</v>
      </c>
      <c r="W17" s="380">
        <v>2748401</v>
      </c>
      <c r="X17" s="380">
        <v>2900771</v>
      </c>
      <c r="Y17" s="380">
        <v>3066699</v>
      </c>
      <c r="Z17" s="372"/>
      <c r="AA17" s="380">
        <v>3147286</v>
      </c>
      <c r="AB17" s="380">
        <v>3258061</v>
      </c>
      <c r="AC17" s="380">
        <v>3346060</v>
      </c>
      <c r="AD17" s="380">
        <v>3411790</v>
      </c>
      <c r="AE17" s="372"/>
      <c r="AF17" s="380">
        <v>3376559</v>
      </c>
      <c r="AG17" s="380">
        <v>3495575</v>
      </c>
      <c r="AH17" s="380">
        <v>3640132</v>
      </c>
      <c r="AI17" s="380">
        <v>3797336</v>
      </c>
      <c r="AJ17" s="372"/>
      <c r="AK17" s="380">
        <v>3970473</v>
      </c>
      <c r="AL17" s="380">
        <v>4106599</v>
      </c>
      <c r="AM17" s="380">
        <v>4168248</v>
      </c>
      <c r="AN17" s="380">
        <v>4479017</v>
      </c>
      <c r="AO17" s="372"/>
      <c r="AP17" s="380">
        <v>4567517</v>
      </c>
      <c r="AQ17" s="380">
        <v>4640275</v>
      </c>
      <c r="AR17" s="380">
        <v>4658764</v>
      </c>
      <c r="AS17" s="380">
        <v>4696054</v>
      </c>
      <c r="AT17" s="376"/>
      <c r="AU17" s="379">
        <v>4817103</v>
      </c>
      <c r="AV17" s="380">
        <v>5069277</v>
      </c>
      <c r="AW17" s="380">
        <v>5303245</v>
      </c>
      <c r="AX17" s="380">
        <v>5430859</v>
      </c>
      <c r="AY17" s="376"/>
      <c r="AZ17" s="380">
        <v>5534819</v>
      </c>
      <c r="BA17" s="380">
        <v>5566188</v>
      </c>
      <c r="BB17" s="380">
        <v>5590783</v>
      </c>
      <c r="BC17" s="380">
        <v>5649102</v>
      </c>
      <c r="BD17" s="376"/>
      <c r="BE17" s="380">
        <v>5732026</v>
      </c>
      <c r="BF17" s="380">
        <v>5809590</v>
      </c>
      <c r="BG17" s="380">
        <v>5905824</v>
      </c>
      <c r="BH17" s="380">
        <v>5984151</v>
      </c>
      <c r="BI17" s="376"/>
      <c r="BJ17" s="380">
        <v>6068862</v>
      </c>
      <c r="BK17" s="380">
        <v>6031099</v>
      </c>
      <c r="BL17" s="380">
        <v>5677836</v>
      </c>
      <c r="BM17" s="380">
        <v>5678431</v>
      </c>
      <c r="BN17" s="376"/>
      <c r="BO17" s="380">
        <v>5689143</v>
      </c>
      <c r="BP17" s="380">
        <v>5699824</v>
      </c>
      <c r="BQ17" s="380">
        <v>5711169</v>
      </c>
      <c r="BR17" s="380">
        <v>5626206</v>
      </c>
      <c r="BS17" s="380"/>
      <c r="BT17" s="379">
        <v>5620444</v>
      </c>
      <c r="BU17" s="380">
        <v>5626825</v>
      </c>
      <c r="BV17" s="380">
        <v>5648408</v>
      </c>
      <c r="BW17" s="380"/>
    </row>
    <row r="18" spans="1:75" x14ac:dyDescent="0.35">
      <c r="A18" s="378" t="s">
        <v>37</v>
      </c>
      <c r="B18" s="379">
        <v>534292</v>
      </c>
      <c r="C18" s="380">
        <v>577541</v>
      </c>
      <c r="D18" s="380">
        <v>609832</v>
      </c>
      <c r="E18" s="380">
        <v>649860</v>
      </c>
      <c r="F18" s="370"/>
      <c r="G18" s="379">
        <v>683869</v>
      </c>
      <c r="H18" s="380">
        <v>699303</v>
      </c>
      <c r="I18" s="380">
        <v>729982</v>
      </c>
      <c r="J18" s="380">
        <v>754302</v>
      </c>
      <c r="K18" s="380"/>
      <c r="L18" s="379">
        <v>784882</v>
      </c>
      <c r="M18" s="380">
        <v>812497</v>
      </c>
      <c r="N18" s="380">
        <v>871665</v>
      </c>
      <c r="O18" s="380">
        <v>915927</v>
      </c>
      <c r="P18" s="371"/>
      <c r="Q18" s="380">
        <v>942879</v>
      </c>
      <c r="R18" s="380">
        <v>990785</v>
      </c>
      <c r="S18" s="380">
        <v>1147897</v>
      </c>
      <c r="T18" s="380">
        <v>1228182</v>
      </c>
      <c r="U18" s="372"/>
      <c r="V18" s="380">
        <v>1448297</v>
      </c>
      <c r="W18" s="380">
        <v>1595761</v>
      </c>
      <c r="X18" s="380">
        <v>1750249</v>
      </c>
      <c r="Y18" s="380">
        <v>1891026</v>
      </c>
      <c r="Z18" s="372"/>
      <c r="AA18" s="380">
        <v>1968590</v>
      </c>
      <c r="AB18" s="380">
        <v>2051434</v>
      </c>
      <c r="AC18" s="380">
        <v>2092293</v>
      </c>
      <c r="AD18" s="380">
        <v>2113282</v>
      </c>
      <c r="AE18" s="372"/>
      <c r="AF18" s="380">
        <v>2061059</v>
      </c>
      <c r="AG18" s="380">
        <v>2075844</v>
      </c>
      <c r="AH18" s="380">
        <v>2099065</v>
      </c>
      <c r="AI18" s="380">
        <v>2121952</v>
      </c>
      <c r="AJ18" s="372"/>
      <c r="AK18" s="380">
        <v>2158238</v>
      </c>
      <c r="AL18" s="380">
        <v>2273073</v>
      </c>
      <c r="AM18" s="380">
        <v>2519972</v>
      </c>
      <c r="AN18" s="380">
        <v>2978508</v>
      </c>
      <c r="AO18" s="372"/>
      <c r="AP18" s="380">
        <v>3183248</v>
      </c>
      <c r="AQ18" s="380">
        <v>3385387</v>
      </c>
      <c r="AR18" s="380">
        <v>3534461</v>
      </c>
      <c r="AS18" s="380">
        <v>3637992</v>
      </c>
      <c r="AT18" s="376"/>
      <c r="AU18" s="379">
        <v>3783519</v>
      </c>
      <c r="AV18" s="380">
        <v>3998047</v>
      </c>
      <c r="AW18" s="380">
        <v>4187264</v>
      </c>
      <c r="AX18" s="380">
        <v>4296530</v>
      </c>
      <c r="AY18" s="376"/>
      <c r="AZ18" s="380">
        <v>4382405</v>
      </c>
      <c r="BA18" s="380">
        <v>4417438</v>
      </c>
      <c r="BB18" s="380">
        <v>4485738</v>
      </c>
      <c r="BC18" s="380">
        <v>4617265</v>
      </c>
      <c r="BD18" s="376"/>
      <c r="BE18" s="380">
        <v>4764592</v>
      </c>
      <c r="BF18" s="380">
        <v>4911727</v>
      </c>
      <c r="BG18" s="380">
        <v>5064075</v>
      </c>
      <c r="BH18" s="380">
        <v>5233724</v>
      </c>
      <c r="BI18" s="376"/>
      <c r="BJ18" s="380">
        <v>5408560</v>
      </c>
      <c r="BK18" s="380">
        <v>5466034</v>
      </c>
      <c r="BL18" s="380">
        <v>5350757</v>
      </c>
      <c r="BM18" s="380">
        <v>5351145</v>
      </c>
      <c r="BN18" s="376"/>
      <c r="BO18" s="380">
        <v>5355450</v>
      </c>
      <c r="BP18" s="380">
        <v>5389305</v>
      </c>
      <c r="BQ18" s="380">
        <v>5418270</v>
      </c>
      <c r="BR18" s="380">
        <v>5382949</v>
      </c>
      <c r="BS18" s="380"/>
      <c r="BT18" s="379">
        <v>5444680</v>
      </c>
      <c r="BU18" s="380">
        <v>5472194</v>
      </c>
      <c r="BV18" s="380">
        <v>5512882</v>
      </c>
      <c r="BW18" s="380"/>
    </row>
    <row r="19" spans="1:75" x14ac:dyDescent="0.35">
      <c r="A19" s="378" t="s">
        <v>54</v>
      </c>
      <c r="B19" s="379"/>
      <c r="C19" s="380"/>
      <c r="D19" s="380"/>
      <c r="E19" s="380"/>
      <c r="F19" s="370"/>
      <c r="G19" s="379"/>
      <c r="H19" s="380"/>
      <c r="I19" s="380"/>
      <c r="J19" s="380"/>
      <c r="K19" s="380"/>
      <c r="L19" s="379"/>
      <c r="M19" s="380"/>
      <c r="N19" s="380"/>
      <c r="O19" s="380"/>
      <c r="P19" s="371"/>
      <c r="Q19" s="380"/>
      <c r="R19" s="380"/>
      <c r="S19" s="380"/>
      <c r="T19" s="380"/>
      <c r="U19" s="372"/>
      <c r="V19" s="380"/>
      <c r="W19" s="380"/>
      <c r="X19" s="380"/>
      <c r="Y19" s="380"/>
      <c r="Z19" s="372"/>
      <c r="AA19" s="380"/>
      <c r="AB19" s="380"/>
      <c r="AC19" s="380"/>
      <c r="AD19" s="380"/>
      <c r="AE19" s="372"/>
      <c r="AF19" s="380"/>
      <c r="AG19" s="380"/>
      <c r="AH19" s="380"/>
      <c r="AI19" s="380"/>
      <c r="AJ19" s="372"/>
      <c r="AK19" s="380"/>
      <c r="AL19" s="380"/>
      <c r="AM19" s="380"/>
      <c r="AN19" s="380"/>
      <c r="AO19" s="372"/>
      <c r="AP19" s="380"/>
      <c r="AQ19" s="380"/>
      <c r="AR19" s="380"/>
      <c r="AS19" s="380"/>
      <c r="AT19" s="376"/>
      <c r="AU19" s="379"/>
      <c r="AV19" s="380">
        <v>0</v>
      </c>
      <c r="AW19" s="380">
        <v>40114</v>
      </c>
      <c r="AX19" s="380">
        <v>75515</v>
      </c>
      <c r="AY19" s="376"/>
      <c r="AZ19" s="380">
        <v>93574</v>
      </c>
      <c r="BA19" s="380">
        <v>120777</v>
      </c>
      <c r="BB19" s="380">
        <v>138979</v>
      </c>
      <c r="BC19" s="380">
        <v>156051</v>
      </c>
      <c r="BD19" s="376"/>
      <c r="BE19" s="380">
        <v>172978</v>
      </c>
      <c r="BF19" s="380">
        <v>194354</v>
      </c>
      <c r="BG19" s="380">
        <v>213527</v>
      </c>
      <c r="BH19" s="380">
        <v>240207</v>
      </c>
      <c r="BI19" s="376"/>
      <c r="BJ19" s="380">
        <v>264313</v>
      </c>
      <c r="BK19" s="380">
        <v>285398</v>
      </c>
      <c r="BL19" s="380">
        <v>299292</v>
      </c>
      <c r="BM19" s="380">
        <v>307807</v>
      </c>
      <c r="BN19" s="376"/>
      <c r="BO19" s="380">
        <v>317924</v>
      </c>
      <c r="BP19" s="380">
        <v>327406</v>
      </c>
      <c r="BQ19" s="380">
        <v>322957</v>
      </c>
      <c r="BR19" s="380">
        <v>333973</v>
      </c>
      <c r="BS19" s="380"/>
      <c r="BT19" s="379">
        <v>380112</v>
      </c>
      <c r="BU19" s="380">
        <v>463601</v>
      </c>
      <c r="BV19" s="380">
        <v>557608</v>
      </c>
      <c r="BW19" s="380"/>
    </row>
    <row r="20" spans="1:75" x14ac:dyDescent="0.35">
      <c r="A20" s="381" t="s">
        <v>299</v>
      </c>
      <c r="B20" s="382">
        <v>3395870</v>
      </c>
      <c r="C20" s="383">
        <v>3564315</v>
      </c>
      <c r="D20" s="383">
        <v>3707075</v>
      </c>
      <c r="E20" s="383">
        <v>3899320</v>
      </c>
      <c r="F20" s="383"/>
      <c r="G20" s="382">
        <v>4042306</v>
      </c>
      <c r="H20" s="383">
        <v>4108384</v>
      </c>
      <c r="I20" s="383">
        <v>4242990</v>
      </c>
      <c r="J20" s="383">
        <v>4369200</v>
      </c>
      <c r="K20" s="384"/>
      <c r="L20" s="382">
        <v>4533826</v>
      </c>
      <c r="M20" s="383">
        <v>4675029</v>
      </c>
      <c r="N20" s="383">
        <v>4902441</v>
      </c>
      <c r="O20" s="383">
        <v>5078027</v>
      </c>
      <c r="P20" s="385"/>
      <c r="Q20" s="383">
        <v>5212007</v>
      </c>
      <c r="R20" s="383">
        <v>5401732</v>
      </c>
      <c r="S20" s="383">
        <v>6683824</v>
      </c>
      <c r="T20" s="383">
        <v>6873623</v>
      </c>
      <c r="U20" s="385"/>
      <c r="V20" s="383">
        <v>7919969</v>
      </c>
      <c r="W20" s="383">
        <v>8260674</v>
      </c>
      <c r="X20" s="383">
        <v>8599448</v>
      </c>
      <c r="Y20" s="383">
        <v>9019380</v>
      </c>
      <c r="Z20" s="385"/>
      <c r="AA20" s="383">
        <v>9269176</v>
      </c>
      <c r="AB20" s="383">
        <v>9529401</v>
      </c>
      <c r="AC20" s="383">
        <v>9679288</v>
      </c>
      <c r="AD20" s="383">
        <v>9730936</v>
      </c>
      <c r="AE20" s="385"/>
      <c r="AF20" s="383">
        <v>9504517</v>
      </c>
      <c r="AG20" s="383">
        <v>9663833</v>
      </c>
      <c r="AH20" s="383">
        <v>9862570</v>
      </c>
      <c r="AI20" s="383">
        <v>10104438</v>
      </c>
      <c r="AJ20" s="385"/>
      <c r="AK20" s="383">
        <v>10366573</v>
      </c>
      <c r="AL20" s="383">
        <v>10695531</v>
      </c>
      <c r="AM20" s="383">
        <v>10969345</v>
      </c>
      <c r="AN20" s="383">
        <v>11841772</v>
      </c>
      <c r="AO20" s="385"/>
      <c r="AP20" s="383">
        <v>12126391</v>
      </c>
      <c r="AQ20" s="383">
        <v>12412669</v>
      </c>
      <c r="AR20" s="383">
        <v>12538245</v>
      </c>
      <c r="AS20" s="383">
        <v>12652909</v>
      </c>
      <c r="AT20" s="386"/>
      <c r="AU20" s="382">
        <v>12908680</v>
      </c>
      <c r="AV20" s="383">
        <v>13402802</v>
      </c>
      <c r="AW20" s="383">
        <v>13864531</v>
      </c>
      <c r="AX20" s="383">
        <v>14087586</v>
      </c>
      <c r="AY20" s="386"/>
      <c r="AZ20" s="383">
        <v>14256899</v>
      </c>
      <c r="BA20" s="383">
        <v>14318999</v>
      </c>
      <c r="BB20" s="383">
        <v>14371029</v>
      </c>
      <c r="BC20" s="383">
        <v>14588878</v>
      </c>
      <c r="BD20" s="387"/>
      <c r="BE20" s="383">
        <v>14925097</v>
      </c>
      <c r="BF20" s="383">
        <v>15250319</v>
      </c>
      <c r="BG20" s="383">
        <v>15589121</v>
      </c>
      <c r="BH20" s="383">
        <v>15916302</v>
      </c>
      <c r="BI20" s="387"/>
      <c r="BJ20" s="383">
        <v>16230825</v>
      </c>
      <c r="BK20" s="383">
        <v>16225431</v>
      </c>
      <c r="BL20" s="383">
        <v>15387275</v>
      </c>
      <c r="BM20" s="383">
        <v>15396877</v>
      </c>
      <c r="BN20" s="386"/>
      <c r="BO20" s="383">
        <v>15424765</v>
      </c>
      <c r="BP20" s="383">
        <v>15413192</v>
      </c>
      <c r="BQ20" s="383">
        <v>15393574</v>
      </c>
      <c r="BR20" s="383">
        <v>15189646</v>
      </c>
      <c r="BS20" s="383"/>
      <c r="BT20" s="382">
        <v>15218772</v>
      </c>
      <c r="BU20" s="383">
        <v>15283143</v>
      </c>
      <c r="BV20" s="383">
        <v>15396730</v>
      </c>
      <c r="BW20" s="383"/>
    </row>
    <row r="21" spans="1:75" x14ac:dyDescent="0.35">
      <c r="A21" s="388"/>
      <c r="B21" s="369"/>
      <c r="C21" s="373"/>
      <c r="D21" s="370"/>
      <c r="E21" s="373"/>
      <c r="F21" s="370"/>
      <c r="G21" s="379"/>
      <c r="H21" s="380"/>
      <c r="I21" s="380"/>
      <c r="J21" s="380"/>
      <c r="K21" s="380"/>
      <c r="L21" s="369"/>
      <c r="M21" s="370"/>
      <c r="N21" s="370"/>
      <c r="O21" s="370"/>
      <c r="P21" s="371"/>
      <c r="Q21" s="370"/>
      <c r="R21" s="370"/>
      <c r="S21" s="370"/>
      <c r="T21" s="380"/>
      <c r="U21" s="372"/>
      <c r="V21" s="370"/>
      <c r="W21" s="370"/>
      <c r="X21" s="370"/>
      <c r="Y21" s="370"/>
      <c r="Z21" s="372"/>
      <c r="AA21" s="370"/>
      <c r="AB21" s="370"/>
      <c r="AC21" s="370"/>
      <c r="AD21" s="380"/>
      <c r="AE21" s="372"/>
      <c r="AF21" s="370"/>
      <c r="AG21" s="370"/>
      <c r="AH21" s="370"/>
      <c r="AI21" s="370"/>
      <c r="AJ21" s="372"/>
      <c r="AK21" s="370"/>
      <c r="AL21" s="370"/>
      <c r="AM21" s="370"/>
      <c r="AN21" s="370"/>
      <c r="AO21" s="372"/>
      <c r="AP21" s="374"/>
      <c r="AQ21" s="374"/>
      <c r="AR21" s="374"/>
      <c r="AS21" s="374"/>
      <c r="AT21" s="376"/>
      <c r="AU21" s="377"/>
      <c r="AV21" s="374"/>
      <c r="AW21" s="374"/>
      <c r="AX21" s="374"/>
      <c r="AY21" s="376"/>
      <c r="AZ21" s="374"/>
      <c r="BA21" s="374"/>
      <c r="BB21" s="374"/>
      <c r="BC21" s="374"/>
      <c r="BD21" s="376"/>
      <c r="BE21" s="374"/>
      <c r="BF21" s="374"/>
      <c r="BG21" s="374"/>
      <c r="BH21" s="374"/>
      <c r="BI21" s="376"/>
      <c r="BJ21" s="374"/>
      <c r="BK21" s="374"/>
      <c r="BL21" s="374"/>
      <c r="BM21" s="374"/>
      <c r="BN21" s="376"/>
      <c r="BO21" s="374"/>
      <c r="BP21" s="374"/>
      <c r="BQ21" s="374"/>
      <c r="BR21" s="374"/>
      <c r="BS21" s="374"/>
      <c r="BT21" s="377"/>
      <c r="BU21" s="374"/>
      <c r="BV21" s="374"/>
      <c r="BW21" s="374"/>
    </row>
    <row r="22" spans="1:75" x14ac:dyDescent="0.35">
      <c r="A22" s="389" t="s">
        <v>298</v>
      </c>
      <c r="B22" s="379"/>
      <c r="C22" s="380"/>
      <c r="D22" s="380"/>
      <c r="E22" s="380"/>
      <c r="F22" s="390"/>
      <c r="G22" s="379"/>
      <c r="H22" s="380"/>
      <c r="I22" s="380"/>
      <c r="J22" s="380"/>
      <c r="K22" s="390"/>
      <c r="L22" s="379"/>
      <c r="M22" s="380"/>
      <c r="N22" s="380"/>
      <c r="O22" s="380"/>
      <c r="P22" s="391"/>
      <c r="Q22" s="380"/>
      <c r="R22" s="380"/>
      <c r="S22" s="380"/>
      <c r="T22" s="380"/>
      <c r="U22" s="392"/>
      <c r="V22" s="380"/>
      <c r="W22" s="380"/>
      <c r="X22" s="380"/>
      <c r="Y22" s="380"/>
      <c r="Z22" s="392"/>
      <c r="AA22" s="380"/>
      <c r="AB22" s="380"/>
      <c r="AC22" s="380"/>
      <c r="AD22" s="380"/>
      <c r="AE22" s="392"/>
      <c r="AF22" s="380"/>
      <c r="AG22" s="380"/>
      <c r="AH22" s="380"/>
      <c r="AI22" s="380"/>
      <c r="AJ22" s="392"/>
      <c r="AK22" s="380"/>
      <c r="AL22" s="380"/>
      <c r="AM22" s="380"/>
      <c r="AN22" s="380"/>
      <c r="AO22" s="392"/>
      <c r="AP22" s="374"/>
      <c r="AQ22" s="374"/>
      <c r="AR22" s="374"/>
      <c r="AS22" s="374"/>
      <c r="AT22" s="376"/>
      <c r="AU22" s="377"/>
      <c r="AV22" s="374"/>
      <c r="AW22" s="374"/>
      <c r="AX22" s="374"/>
      <c r="AY22" s="376"/>
      <c r="AZ22" s="374"/>
      <c r="BA22" s="374"/>
      <c r="BB22" s="374"/>
      <c r="BC22" s="374"/>
      <c r="BD22" s="376"/>
      <c r="BE22" s="374"/>
      <c r="BF22" s="374"/>
      <c r="BG22" s="374"/>
      <c r="BH22" s="374"/>
      <c r="BI22" s="376"/>
      <c r="BJ22" s="374"/>
      <c r="BK22" s="374"/>
      <c r="BL22" s="374"/>
      <c r="BM22" s="374"/>
      <c r="BN22" s="376"/>
      <c r="BO22" s="374"/>
      <c r="BP22" s="374"/>
      <c r="BQ22" s="374"/>
      <c r="BR22" s="374"/>
      <c r="BS22" s="374"/>
      <c r="BT22" s="377"/>
      <c r="BU22" s="374"/>
      <c r="BV22" s="374"/>
      <c r="BW22" s="374"/>
    </row>
    <row r="23" spans="1:75" x14ac:dyDescent="0.35">
      <c r="A23" s="378" t="s">
        <v>45</v>
      </c>
      <c r="B23" s="379">
        <v>3312106</v>
      </c>
      <c r="C23" s="380">
        <v>3586073</v>
      </c>
      <c r="D23" s="380">
        <v>3824278</v>
      </c>
      <c r="E23" s="380">
        <v>4008374</v>
      </c>
      <c r="F23" s="390"/>
      <c r="G23" s="379">
        <v>4283605</v>
      </c>
      <c r="H23" s="380">
        <v>4550695</v>
      </c>
      <c r="I23" s="380">
        <v>4883388</v>
      </c>
      <c r="J23" s="380">
        <v>5153445</v>
      </c>
      <c r="K23" s="390"/>
      <c r="L23" s="379">
        <v>5413012</v>
      </c>
      <c r="M23" s="380">
        <v>5646254</v>
      </c>
      <c r="N23" s="380">
        <v>5878925</v>
      </c>
      <c r="O23" s="380">
        <v>6015475</v>
      </c>
      <c r="P23" s="391"/>
      <c r="Q23" s="380">
        <v>6154290</v>
      </c>
      <c r="R23" s="380">
        <v>6357552</v>
      </c>
      <c r="S23" s="380">
        <v>6517735</v>
      </c>
      <c r="T23" s="380">
        <v>6638032</v>
      </c>
      <c r="U23" s="392"/>
      <c r="V23" s="380">
        <v>6766846</v>
      </c>
      <c r="W23" s="380">
        <v>6887428</v>
      </c>
      <c r="X23" s="380">
        <v>7053731</v>
      </c>
      <c r="Y23" s="380">
        <v>7284162</v>
      </c>
      <c r="Z23" s="392"/>
      <c r="AA23" s="380">
        <v>7682379</v>
      </c>
      <c r="AB23" s="380">
        <v>7803614</v>
      </c>
      <c r="AC23" s="380">
        <v>7926678</v>
      </c>
      <c r="AD23" s="380">
        <v>8026519</v>
      </c>
      <c r="AE23" s="392"/>
      <c r="AF23" s="380">
        <v>8008148</v>
      </c>
      <c r="AG23" s="380">
        <v>8013097</v>
      </c>
      <c r="AH23" s="380">
        <v>8014898</v>
      </c>
      <c r="AI23" s="380">
        <v>8002526</v>
      </c>
      <c r="AJ23" s="392"/>
      <c r="AK23" s="380">
        <v>7910225</v>
      </c>
      <c r="AL23" s="380">
        <v>7961481</v>
      </c>
      <c r="AM23" s="380">
        <v>7835657</v>
      </c>
      <c r="AN23" s="380">
        <v>7637040</v>
      </c>
      <c r="AO23" s="392"/>
      <c r="AP23" s="380">
        <v>7386347</v>
      </c>
      <c r="AQ23" s="380">
        <v>7393726</v>
      </c>
      <c r="AR23" s="380">
        <v>7412728</v>
      </c>
      <c r="AS23" s="380">
        <v>7429351</v>
      </c>
      <c r="AT23" s="376"/>
      <c r="AU23" s="379">
        <v>7437469</v>
      </c>
      <c r="AV23" s="380">
        <v>7457162</v>
      </c>
      <c r="AW23" s="380">
        <v>7472350</v>
      </c>
      <c r="AX23" s="380">
        <v>7477294</v>
      </c>
      <c r="AY23" s="376"/>
      <c r="AZ23" s="380">
        <v>7487371</v>
      </c>
      <c r="BA23" s="380">
        <v>7489876</v>
      </c>
      <c r="BB23" s="380">
        <v>7488278</v>
      </c>
      <c r="BC23" s="380">
        <v>7408075</v>
      </c>
      <c r="BD23" s="376"/>
      <c r="BE23" s="380">
        <v>7244246</v>
      </c>
      <c r="BF23" s="380">
        <v>7019369</v>
      </c>
      <c r="BG23" s="380">
        <v>6638602</v>
      </c>
      <c r="BH23" s="380">
        <v>6257059</v>
      </c>
      <c r="BI23" s="376"/>
      <c r="BJ23" s="380">
        <v>6073322</v>
      </c>
      <c r="BK23" s="380">
        <v>5909228</v>
      </c>
      <c r="BL23" s="380">
        <v>5697947</v>
      </c>
      <c r="BM23" s="380">
        <v>5567426</v>
      </c>
      <c r="BN23" s="376"/>
      <c r="BO23" s="380">
        <v>5354994</v>
      </c>
      <c r="BP23" s="380">
        <v>5144894</v>
      </c>
      <c r="BQ23" s="380">
        <v>4927928</v>
      </c>
      <c r="BR23" s="380">
        <v>4696038</v>
      </c>
      <c r="BS23" s="380"/>
      <c r="BT23" s="379">
        <v>4404534</v>
      </c>
      <c r="BU23" s="380">
        <v>4093569</v>
      </c>
      <c r="BV23" s="380">
        <v>3793812</v>
      </c>
      <c r="BW23" s="380"/>
    </row>
    <row r="24" spans="1:75" x14ac:dyDescent="0.35">
      <c r="A24" s="378" t="s">
        <v>44</v>
      </c>
      <c r="B24" s="379" t="s">
        <v>87</v>
      </c>
      <c r="C24" s="380" t="s">
        <v>87</v>
      </c>
      <c r="D24" s="380" t="s">
        <v>87</v>
      </c>
      <c r="E24" s="380" t="s">
        <v>87</v>
      </c>
      <c r="F24" s="390"/>
      <c r="G24" s="379" t="s">
        <v>87</v>
      </c>
      <c r="H24" s="380" t="s">
        <v>87</v>
      </c>
      <c r="I24" s="380" t="s">
        <v>87</v>
      </c>
      <c r="J24" s="380" t="s">
        <v>87</v>
      </c>
      <c r="K24" s="390"/>
      <c r="L24" s="379" t="s">
        <v>87</v>
      </c>
      <c r="M24" s="380" t="s">
        <v>87</v>
      </c>
      <c r="N24" s="380" t="s">
        <v>87</v>
      </c>
      <c r="O24" s="380" t="s">
        <v>87</v>
      </c>
      <c r="P24" s="391"/>
      <c r="Q24" s="380" t="s">
        <v>87</v>
      </c>
      <c r="R24" s="380" t="s">
        <v>87</v>
      </c>
      <c r="S24" s="380" t="s">
        <v>87</v>
      </c>
      <c r="T24" s="380" t="s">
        <v>87</v>
      </c>
      <c r="U24" s="392"/>
      <c r="V24" s="380" t="s">
        <v>87</v>
      </c>
      <c r="W24" s="380" t="s">
        <v>87</v>
      </c>
      <c r="X24" s="380" t="s">
        <v>87</v>
      </c>
      <c r="Y24" s="380" t="s">
        <v>87</v>
      </c>
      <c r="Z24" s="392"/>
      <c r="AA24" s="380" t="s">
        <v>87</v>
      </c>
      <c r="AB24" s="380" t="s">
        <v>87</v>
      </c>
      <c r="AC24" s="380" t="s">
        <v>87</v>
      </c>
      <c r="AD24" s="380" t="s">
        <v>87</v>
      </c>
      <c r="AE24" s="392"/>
      <c r="AF24" s="380" t="s">
        <v>87</v>
      </c>
      <c r="AG24" s="380" t="s">
        <v>87</v>
      </c>
      <c r="AH24" s="380" t="s">
        <v>87</v>
      </c>
      <c r="AI24" s="380" t="s">
        <v>87</v>
      </c>
      <c r="AJ24" s="392"/>
      <c r="AK24" s="380" t="s">
        <v>87</v>
      </c>
      <c r="AL24" s="380" t="s">
        <v>87</v>
      </c>
      <c r="AM24" s="380" t="s">
        <v>87</v>
      </c>
      <c r="AN24" s="380">
        <v>91841</v>
      </c>
      <c r="AO24" s="392"/>
      <c r="AP24" s="380">
        <v>165262</v>
      </c>
      <c r="AQ24" s="380">
        <v>238361</v>
      </c>
      <c r="AR24" s="380">
        <v>318977</v>
      </c>
      <c r="AS24" s="380">
        <v>386114</v>
      </c>
      <c r="AT24" s="376"/>
      <c r="AU24" s="379">
        <v>430412</v>
      </c>
      <c r="AV24" s="380">
        <v>502429</v>
      </c>
      <c r="AW24" s="380">
        <v>594011</v>
      </c>
      <c r="AX24" s="380">
        <v>665907</v>
      </c>
      <c r="AY24" s="376"/>
      <c r="AZ24" s="380">
        <v>697948</v>
      </c>
      <c r="BA24" s="380">
        <v>707115</v>
      </c>
      <c r="BB24" s="380">
        <v>722481</v>
      </c>
      <c r="BC24" s="380">
        <v>727226</v>
      </c>
      <c r="BD24" s="376"/>
      <c r="BE24" s="380">
        <v>719223</v>
      </c>
      <c r="BF24" s="380">
        <v>692767</v>
      </c>
      <c r="BG24" s="380">
        <v>667013</v>
      </c>
      <c r="BH24" s="380">
        <v>640294</v>
      </c>
      <c r="BI24" s="376"/>
      <c r="BJ24" s="380">
        <v>608122</v>
      </c>
      <c r="BK24" s="380">
        <v>575262</v>
      </c>
      <c r="BL24" s="380">
        <v>544954</v>
      </c>
      <c r="BM24" s="380">
        <v>515089</v>
      </c>
      <c r="BN24" s="376"/>
      <c r="BO24" s="380">
        <v>480875</v>
      </c>
      <c r="BP24" s="380">
        <v>438600</v>
      </c>
      <c r="BQ24" s="380">
        <v>389305</v>
      </c>
      <c r="BR24" s="380">
        <v>350885</v>
      </c>
      <c r="BS24" s="380"/>
      <c r="BT24" s="379">
        <v>314697</v>
      </c>
      <c r="BU24" s="380">
        <v>280214</v>
      </c>
      <c r="BV24" s="380">
        <v>251263</v>
      </c>
      <c r="BW24" s="380"/>
    </row>
    <row r="25" spans="1:75" x14ac:dyDescent="0.35">
      <c r="A25" s="378" t="s">
        <v>37</v>
      </c>
      <c r="B25" s="379" t="s">
        <v>87</v>
      </c>
      <c r="C25" s="380" t="s">
        <v>87</v>
      </c>
      <c r="D25" s="380" t="s">
        <v>87</v>
      </c>
      <c r="E25" s="380" t="s">
        <v>87</v>
      </c>
      <c r="F25" s="390"/>
      <c r="G25" s="379" t="s">
        <v>87</v>
      </c>
      <c r="H25" s="380" t="s">
        <v>87</v>
      </c>
      <c r="I25" s="380" t="s">
        <v>87</v>
      </c>
      <c r="J25" s="380" t="s">
        <v>87</v>
      </c>
      <c r="K25" s="390"/>
      <c r="L25" s="379" t="s">
        <v>87</v>
      </c>
      <c r="M25" s="380" t="s">
        <v>87</v>
      </c>
      <c r="N25" s="380" t="s">
        <v>87</v>
      </c>
      <c r="O25" s="380" t="s">
        <v>87</v>
      </c>
      <c r="P25" s="391"/>
      <c r="Q25" s="380" t="s">
        <v>87</v>
      </c>
      <c r="R25" s="380" t="s">
        <v>87</v>
      </c>
      <c r="S25" s="380" t="s">
        <v>87</v>
      </c>
      <c r="T25" s="380" t="s">
        <v>87</v>
      </c>
      <c r="U25" s="392"/>
      <c r="V25" s="380" t="s">
        <v>87</v>
      </c>
      <c r="W25" s="380" t="s">
        <v>87</v>
      </c>
      <c r="X25" s="380" t="s">
        <v>87</v>
      </c>
      <c r="Y25" s="380" t="s">
        <v>87</v>
      </c>
      <c r="Z25" s="392"/>
      <c r="AA25" s="380" t="s">
        <v>87</v>
      </c>
      <c r="AB25" s="380" t="s">
        <v>87</v>
      </c>
      <c r="AC25" s="380" t="s">
        <v>87</v>
      </c>
      <c r="AD25" s="380" t="s">
        <v>87</v>
      </c>
      <c r="AE25" s="392"/>
      <c r="AF25" s="380" t="s">
        <v>87</v>
      </c>
      <c r="AG25" s="380" t="s">
        <v>87</v>
      </c>
      <c r="AH25" s="380" t="s">
        <v>87</v>
      </c>
      <c r="AI25" s="380" t="s">
        <v>87</v>
      </c>
      <c r="AJ25" s="392"/>
      <c r="AK25" s="380" t="s">
        <v>87</v>
      </c>
      <c r="AL25" s="380" t="s">
        <v>87</v>
      </c>
      <c r="AM25" s="380" t="s">
        <v>87</v>
      </c>
      <c r="AN25" s="380" t="s">
        <v>87</v>
      </c>
      <c r="AO25" s="392"/>
      <c r="AP25" s="380">
        <v>1493</v>
      </c>
      <c r="AQ25" s="380">
        <v>1329</v>
      </c>
      <c r="AR25" s="380">
        <v>1252</v>
      </c>
      <c r="AS25" s="380">
        <v>1145</v>
      </c>
      <c r="AT25" s="376"/>
      <c r="AU25" s="379">
        <v>1052</v>
      </c>
      <c r="AV25" s="380">
        <v>945</v>
      </c>
      <c r="AW25" s="380">
        <v>837</v>
      </c>
      <c r="AX25" s="380">
        <v>892</v>
      </c>
      <c r="AY25" s="376"/>
      <c r="AZ25" s="380">
        <v>7538</v>
      </c>
      <c r="BA25" s="380">
        <v>685</v>
      </c>
      <c r="BB25" s="380">
        <v>649</v>
      </c>
      <c r="BC25" s="380">
        <v>601</v>
      </c>
      <c r="BD25" s="376"/>
      <c r="BE25" s="380">
        <v>559</v>
      </c>
      <c r="BF25" s="380">
        <v>531</v>
      </c>
      <c r="BG25" s="380">
        <v>489</v>
      </c>
      <c r="BH25" s="380">
        <v>453</v>
      </c>
      <c r="BI25" s="376"/>
      <c r="BJ25" s="380">
        <v>427</v>
      </c>
      <c r="BK25" s="380">
        <v>398</v>
      </c>
      <c r="BL25" s="380">
        <v>365</v>
      </c>
      <c r="BM25" s="380">
        <v>344</v>
      </c>
      <c r="BN25" s="376"/>
      <c r="BO25" s="380">
        <v>323</v>
      </c>
      <c r="BP25" s="380">
        <v>265</v>
      </c>
      <c r="BQ25" s="380">
        <v>236</v>
      </c>
      <c r="BR25" s="380">
        <v>197</v>
      </c>
      <c r="BS25" s="380"/>
      <c r="BT25" s="379">
        <v>186</v>
      </c>
      <c r="BU25" s="380">
        <v>162</v>
      </c>
      <c r="BV25" s="380">
        <v>163</v>
      </c>
      <c r="BW25" s="380"/>
    </row>
    <row r="26" spans="1:75" x14ac:dyDescent="0.35">
      <c r="A26" s="378" t="s">
        <v>54</v>
      </c>
      <c r="B26" s="379" t="s">
        <v>87</v>
      </c>
      <c r="C26" s="380" t="s">
        <v>87</v>
      </c>
      <c r="D26" s="380" t="s">
        <v>87</v>
      </c>
      <c r="E26" s="380" t="s">
        <v>87</v>
      </c>
      <c r="F26" s="390"/>
      <c r="G26" s="379" t="s">
        <v>87</v>
      </c>
      <c r="H26" s="380" t="s">
        <v>87</v>
      </c>
      <c r="I26" s="380" t="s">
        <v>87</v>
      </c>
      <c r="J26" s="380" t="s">
        <v>87</v>
      </c>
      <c r="K26" s="390"/>
      <c r="L26" s="379" t="s">
        <v>87</v>
      </c>
      <c r="M26" s="380" t="s">
        <v>87</v>
      </c>
      <c r="N26" s="380" t="s">
        <v>87</v>
      </c>
      <c r="O26" s="380" t="s">
        <v>87</v>
      </c>
      <c r="P26" s="391"/>
      <c r="Q26" s="380" t="s">
        <v>87</v>
      </c>
      <c r="R26" s="380" t="s">
        <v>87</v>
      </c>
      <c r="S26" s="380" t="s">
        <v>87</v>
      </c>
      <c r="T26" s="380" t="s">
        <v>87</v>
      </c>
      <c r="U26" s="392"/>
      <c r="V26" s="380" t="s">
        <v>87</v>
      </c>
      <c r="W26" s="380" t="s">
        <v>87</v>
      </c>
      <c r="X26" s="380" t="s">
        <v>87</v>
      </c>
      <c r="Y26" s="380" t="s">
        <v>87</v>
      </c>
      <c r="Z26" s="392"/>
      <c r="AA26" s="380" t="s">
        <v>87</v>
      </c>
      <c r="AB26" s="380" t="s">
        <v>87</v>
      </c>
      <c r="AC26" s="380" t="s">
        <v>87</v>
      </c>
      <c r="AD26" s="380" t="s">
        <v>87</v>
      </c>
      <c r="AE26" s="392"/>
      <c r="AF26" s="380" t="s">
        <v>87</v>
      </c>
      <c r="AG26" s="380" t="s">
        <v>87</v>
      </c>
      <c r="AH26" s="380" t="s">
        <v>87</v>
      </c>
      <c r="AI26" s="380" t="s">
        <v>87</v>
      </c>
      <c r="AJ26" s="392"/>
      <c r="AK26" s="380" t="s">
        <v>87</v>
      </c>
      <c r="AL26" s="380" t="s">
        <v>87</v>
      </c>
      <c r="AM26" s="380" t="s">
        <v>87</v>
      </c>
      <c r="AN26" s="380" t="s">
        <v>87</v>
      </c>
      <c r="AO26" s="392"/>
      <c r="AP26" s="380" t="s">
        <v>87</v>
      </c>
      <c r="AQ26" s="380" t="s">
        <v>87</v>
      </c>
      <c r="AR26" s="380" t="s">
        <v>87</v>
      </c>
      <c r="AS26" s="380" t="s">
        <v>87</v>
      </c>
      <c r="AT26" s="376"/>
      <c r="AU26" s="379" t="s">
        <v>87</v>
      </c>
      <c r="AV26" s="380" t="s">
        <v>87</v>
      </c>
      <c r="AW26" s="380" t="s">
        <v>87</v>
      </c>
      <c r="AX26" s="380" t="s">
        <v>87</v>
      </c>
      <c r="AY26" s="376"/>
      <c r="AZ26" s="380" t="s">
        <v>87</v>
      </c>
      <c r="BA26" s="380">
        <v>14532</v>
      </c>
      <c r="BB26" s="380">
        <v>27555</v>
      </c>
      <c r="BC26" s="380">
        <v>30266</v>
      </c>
      <c r="BD26" s="376"/>
      <c r="BE26" s="380">
        <v>26920</v>
      </c>
      <c r="BF26" s="380">
        <v>22331</v>
      </c>
      <c r="BG26" s="380">
        <v>17705</v>
      </c>
      <c r="BH26" s="380">
        <v>15602</v>
      </c>
      <c r="BI26" s="376"/>
      <c r="BJ26" s="380">
        <v>16381</v>
      </c>
      <c r="BK26" s="380">
        <v>22395</v>
      </c>
      <c r="BL26" s="380">
        <v>32514</v>
      </c>
      <c r="BM26" s="380">
        <v>32502</v>
      </c>
      <c r="BN26" s="376"/>
      <c r="BO26" s="380">
        <v>28604</v>
      </c>
      <c r="BP26" s="380">
        <v>19086</v>
      </c>
      <c r="BQ26" s="380">
        <v>15523</v>
      </c>
      <c r="BR26" s="380">
        <v>15501</v>
      </c>
      <c r="BS26" s="380"/>
      <c r="BT26" s="379">
        <v>12394</v>
      </c>
      <c r="BU26" s="380">
        <v>11286</v>
      </c>
      <c r="BV26" s="380">
        <v>10598</v>
      </c>
      <c r="BW26" s="380"/>
    </row>
    <row r="27" spans="1:75" x14ac:dyDescent="0.35">
      <c r="A27" s="381" t="s">
        <v>300</v>
      </c>
      <c r="B27" s="393" t="s">
        <v>87</v>
      </c>
      <c r="C27" s="394" t="s">
        <v>87</v>
      </c>
      <c r="D27" s="394" t="s">
        <v>87</v>
      </c>
      <c r="E27" s="394" t="s">
        <v>87</v>
      </c>
      <c r="F27" s="395"/>
      <c r="G27" s="393" t="s">
        <v>87</v>
      </c>
      <c r="H27" s="394" t="s">
        <v>87</v>
      </c>
      <c r="I27" s="394" t="s">
        <v>87</v>
      </c>
      <c r="J27" s="394" t="s">
        <v>87</v>
      </c>
      <c r="K27" s="395"/>
      <c r="L27" s="393" t="s">
        <v>87</v>
      </c>
      <c r="M27" s="394" t="s">
        <v>87</v>
      </c>
      <c r="N27" s="394" t="s">
        <v>87</v>
      </c>
      <c r="O27" s="394" t="s">
        <v>87</v>
      </c>
      <c r="P27" s="396"/>
      <c r="Q27" s="394" t="s">
        <v>87</v>
      </c>
      <c r="R27" s="394" t="s">
        <v>87</v>
      </c>
      <c r="S27" s="394" t="s">
        <v>87</v>
      </c>
      <c r="T27" s="394" t="s">
        <v>87</v>
      </c>
      <c r="U27" s="397"/>
      <c r="V27" s="394" t="s">
        <v>87</v>
      </c>
      <c r="W27" s="394" t="s">
        <v>87</v>
      </c>
      <c r="X27" s="394" t="s">
        <v>87</v>
      </c>
      <c r="Y27" s="394" t="s">
        <v>87</v>
      </c>
      <c r="Z27" s="397"/>
      <c r="AA27" s="394" t="s">
        <v>87</v>
      </c>
      <c r="AB27" s="394" t="s">
        <v>87</v>
      </c>
      <c r="AC27" s="394" t="s">
        <v>87</v>
      </c>
      <c r="AD27" s="394" t="s">
        <v>87</v>
      </c>
      <c r="AE27" s="397"/>
      <c r="AF27" s="394" t="s">
        <v>87</v>
      </c>
      <c r="AG27" s="394" t="s">
        <v>87</v>
      </c>
      <c r="AH27" s="394" t="s">
        <v>87</v>
      </c>
      <c r="AI27" s="394" t="s">
        <v>87</v>
      </c>
      <c r="AJ27" s="397"/>
      <c r="AK27" s="394" t="s">
        <v>87</v>
      </c>
      <c r="AL27" s="394" t="s">
        <v>87</v>
      </c>
      <c r="AM27" s="394" t="s">
        <v>87</v>
      </c>
      <c r="AN27" s="383">
        <v>7728881</v>
      </c>
      <c r="AO27" s="398"/>
      <c r="AP27" s="383">
        <v>7553102</v>
      </c>
      <c r="AQ27" s="383">
        <v>7633416</v>
      </c>
      <c r="AR27" s="383">
        <v>7732957</v>
      </c>
      <c r="AS27" s="383">
        <v>7816610</v>
      </c>
      <c r="AT27" s="386"/>
      <c r="AU27" s="382">
        <v>7868933</v>
      </c>
      <c r="AV27" s="383">
        <v>7960536</v>
      </c>
      <c r="AW27" s="383">
        <v>8067198</v>
      </c>
      <c r="AX27" s="383">
        <v>8144093</v>
      </c>
      <c r="AY27" s="386"/>
      <c r="AZ27" s="383">
        <v>8192857</v>
      </c>
      <c r="BA27" s="383">
        <v>8212208</v>
      </c>
      <c r="BB27" s="383">
        <v>8238963</v>
      </c>
      <c r="BC27" s="383">
        <v>8166168</v>
      </c>
      <c r="BD27" s="387"/>
      <c r="BE27" s="383">
        <v>7990948</v>
      </c>
      <c r="BF27" s="383">
        <v>7734998</v>
      </c>
      <c r="BG27" s="383">
        <v>7323809</v>
      </c>
      <c r="BH27" s="383">
        <v>6913408</v>
      </c>
      <c r="BI27" s="387"/>
      <c r="BJ27" s="383">
        <v>6698252</v>
      </c>
      <c r="BK27" s="383">
        <v>6507283</v>
      </c>
      <c r="BL27" s="383">
        <v>6275780</v>
      </c>
      <c r="BM27" s="383">
        <v>6115361</v>
      </c>
      <c r="BN27" s="386"/>
      <c r="BO27" s="383">
        <v>5864796</v>
      </c>
      <c r="BP27" s="383">
        <v>5602845</v>
      </c>
      <c r="BQ27" s="383">
        <v>5332992</v>
      </c>
      <c r="BR27" s="383">
        <v>5062621</v>
      </c>
      <c r="BS27" s="383"/>
      <c r="BT27" s="382">
        <v>4731811</v>
      </c>
      <c r="BU27" s="383">
        <v>4385231</v>
      </c>
      <c r="BV27" s="383">
        <v>4055836</v>
      </c>
      <c r="BW27" s="383"/>
    </row>
    <row r="29" spans="1:75" ht="15" thickBot="1" x14ac:dyDescent="0.4"/>
    <row r="30" spans="1:75" x14ac:dyDescent="0.35">
      <c r="A30" s="426" t="s">
        <v>285</v>
      </c>
    </row>
    <row r="31" spans="1:75" x14ac:dyDescent="0.35">
      <c r="A31" s="427"/>
    </row>
    <row r="32" spans="1:75" ht="15" thickBot="1" x14ac:dyDescent="0.4">
      <c r="A32" s="428"/>
    </row>
  </sheetData>
  <mergeCells count="16">
    <mergeCell ref="A30:A32"/>
    <mergeCell ref="AA3:AE3"/>
    <mergeCell ref="B3:F3"/>
    <mergeCell ref="G3:K3"/>
    <mergeCell ref="L3:P3"/>
    <mergeCell ref="Q3:U3"/>
    <mergeCell ref="V3:Z3"/>
    <mergeCell ref="BT3:BW3"/>
    <mergeCell ref="BJ3:BN3"/>
    <mergeCell ref="BO3:BR3"/>
    <mergeCell ref="AF3:AJ3"/>
    <mergeCell ref="AK3:AO3"/>
    <mergeCell ref="AP3:AT3"/>
    <mergeCell ref="AU3:AY3"/>
    <mergeCell ref="AZ3:BD3"/>
    <mergeCell ref="BE3:BI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40D31-B426-4813-BE76-54C3D46DFF34}">
  <dimension ref="A1:AG41"/>
  <sheetViews>
    <sheetView showGridLines="0" zoomScale="94" zoomScaleNormal="100" workbookViewId="0">
      <pane xSplit="1" ySplit="4" topLeftCell="Z5" activePane="bottomRight" state="frozen"/>
      <selection pane="topRight" activeCell="B1" sqref="B1"/>
      <selection pane="bottomLeft" activeCell="A5" sqref="A5"/>
      <selection pane="bottomRight" activeCell="AF4" sqref="AF4"/>
    </sheetView>
  </sheetViews>
  <sheetFormatPr baseColWidth="10" defaultColWidth="9.08984375" defaultRowHeight="14.5" x14ac:dyDescent="0.35"/>
  <cols>
    <col min="1" max="1" width="50.54296875" bestFit="1" customWidth="1"/>
    <col min="2" max="2" width="8.453125" customWidth="1"/>
    <col min="3" max="3" width="6.6328125" customWidth="1"/>
    <col min="4" max="6" width="7.90625" customWidth="1"/>
    <col min="7" max="7" width="8.453125" customWidth="1"/>
    <col min="8" max="8" width="6.6328125" customWidth="1"/>
    <col min="9" max="11" width="7.90625" customWidth="1"/>
    <col min="12" max="12" width="8.453125" customWidth="1"/>
    <col min="13" max="13" width="6.6328125" customWidth="1"/>
    <col min="14" max="16" width="7.90625" customWidth="1"/>
    <col min="17" max="17" width="8.453125" customWidth="1"/>
    <col min="18" max="21" width="7.90625" customWidth="1"/>
    <col min="22" max="22" width="8.453125" customWidth="1"/>
    <col min="23" max="32" width="7.90625" customWidth="1"/>
  </cols>
  <sheetData>
    <row r="1" spans="1:33" x14ac:dyDescent="0.35">
      <c r="A1" s="238" t="s">
        <v>293</v>
      </c>
    </row>
    <row r="3" spans="1:33" s="3" customFormat="1" ht="18.75" customHeight="1" x14ac:dyDescent="0.25">
      <c r="A3" s="275" t="s">
        <v>0</v>
      </c>
      <c r="B3" s="2" t="s">
        <v>1</v>
      </c>
      <c r="C3" s="434" t="s">
        <v>2</v>
      </c>
      <c r="D3" s="435"/>
      <c r="E3" s="435"/>
      <c r="F3" s="435"/>
      <c r="G3" s="436"/>
      <c r="H3" s="434" t="s">
        <v>3</v>
      </c>
      <c r="I3" s="435"/>
      <c r="J3" s="435"/>
      <c r="K3" s="435"/>
      <c r="L3" s="436"/>
      <c r="M3" s="434" t="s">
        <v>4</v>
      </c>
      <c r="N3" s="435"/>
      <c r="O3" s="435"/>
      <c r="P3" s="435"/>
      <c r="Q3" s="436"/>
      <c r="R3" s="434" t="s">
        <v>5</v>
      </c>
      <c r="S3" s="435"/>
      <c r="T3" s="435"/>
      <c r="U3" s="435"/>
      <c r="V3" s="436"/>
      <c r="W3" s="434" t="s">
        <v>6</v>
      </c>
      <c r="X3" s="435"/>
      <c r="Y3" s="435"/>
      <c r="Z3" s="435"/>
      <c r="AA3" s="436"/>
      <c r="AB3" s="431">
        <v>2011</v>
      </c>
      <c r="AC3" s="432"/>
      <c r="AD3" s="432"/>
      <c r="AE3" s="432"/>
      <c r="AF3" s="433"/>
    </row>
    <row r="4" spans="1:33" ht="14.25" customHeight="1" x14ac:dyDescent="0.35">
      <c r="A4" s="4"/>
      <c r="B4" s="5" t="s">
        <v>7</v>
      </c>
      <c r="C4" s="6" t="s">
        <v>8</v>
      </c>
      <c r="D4" s="7" t="s">
        <v>9</v>
      </c>
      <c r="E4" s="7" t="s">
        <v>10</v>
      </c>
      <c r="F4" s="7" t="s">
        <v>11</v>
      </c>
      <c r="G4" s="5" t="s">
        <v>7</v>
      </c>
      <c r="H4" s="6" t="s">
        <v>8</v>
      </c>
      <c r="I4" s="7" t="s">
        <v>9</v>
      </c>
      <c r="J4" s="7" t="s">
        <v>10</v>
      </c>
      <c r="K4" s="7" t="s">
        <v>11</v>
      </c>
      <c r="L4" s="5" t="s">
        <v>7</v>
      </c>
      <c r="M4" s="6" t="s">
        <v>8</v>
      </c>
      <c r="N4" s="7" t="s">
        <v>9</v>
      </c>
      <c r="O4" s="7" t="s">
        <v>10</v>
      </c>
      <c r="P4" s="7" t="s">
        <v>11</v>
      </c>
      <c r="Q4" s="5" t="s">
        <v>7</v>
      </c>
      <c r="R4" s="6" t="s">
        <v>8</v>
      </c>
      <c r="S4" s="7" t="s">
        <v>9</v>
      </c>
      <c r="T4" s="7" t="s">
        <v>10</v>
      </c>
      <c r="U4" s="7" t="s">
        <v>11</v>
      </c>
      <c r="V4" s="5" t="s">
        <v>7</v>
      </c>
      <c r="W4" s="6" t="s">
        <v>8</v>
      </c>
      <c r="X4" s="7" t="s">
        <v>9</v>
      </c>
      <c r="Y4" s="7" t="s">
        <v>10</v>
      </c>
      <c r="Z4" s="7" t="s">
        <v>11</v>
      </c>
      <c r="AA4" s="5" t="s">
        <v>7</v>
      </c>
      <c r="AB4" s="6" t="s">
        <v>8</v>
      </c>
      <c r="AC4" s="7" t="s">
        <v>9</v>
      </c>
      <c r="AD4" s="7" t="s">
        <v>10</v>
      </c>
      <c r="AE4" s="7" t="s">
        <v>11</v>
      </c>
      <c r="AF4" s="5" t="s">
        <v>7</v>
      </c>
    </row>
    <row r="5" spans="1:33" ht="14.25" customHeight="1" x14ac:dyDescent="0.35">
      <c r="A5" s="4"/>
      <c r="B5" s="8"/>
      <c r="C5" s="9"/>
      <c r="D5" s="10"/>
      <c r="E5" s="10"/>
      <c r="F5" s="10"/>
      <c r="G5" s="8"/>
      <c r="H5" s="9"/>
      <c r="I5" s="10"/>
      <c r="J5" s="10"/>
      <c r="K5" s="10"/>
      <c r="L5" s="8"/>
      <c r="M5" s="9"/>
      <c r="N5" s="10"/>
      <c r="O5" s="10"/>
      <c r="P5" s="10"/>
      <c r="Q5" s="8"/>
      <c r="R5" s="9"/>
      <c r="S5" s="10"/>
      <c r="T5" s="10"/>
      <c r="U5" s="10"/>
      <c r="V5" s="8"/>
      <c r="W5" s="10"/>
      <c r="AA5" s="8"/>
      <c r="AB5" s="10"/>
      <c r="AF5" s="30"/>
    </row>
    <row r="6" spans="1:33" x14ac:dyDescent="0.35">
      <c r="A6" s="11" t="s">
        <v>12</v>
      </c>
      <c r="B6" s="8"/>
      <c r="C6" s="9"/>
      <c r="D6" s="10"/>
      <c r="E6" s="10"/>
      <c r="F6" s="10"/>
      <c r="G6" s="8"/>
      <c r="H6" s="9"/>
      <c r="I6" s="10"/>
      <c r="J6" s="10"/>
      <c r="K6" s="10"/>
      <c r="L6" s="8"/>
      <c r="M6" s="9"/>
      <c r="N6" s="10"/>
      <c r="O6" s="10"/>
      <c r="P6" s="10"/>
      <c r="Q6" s="8"/>
      <c r="R6" s="9"/>
      <c r="S6" s="10"/>
      <c r="T6" s="10"/>
      <c r="U6" s="10"/>
      <c r="V6" s="8"/>
      <c r="W6" s="10"/>
      <c r="AA6" s="8"/>
      <c r="AB6" s="10"/>
      <c r="AF6" s="30"/>
    </row>
    <row r="7" spans="1:33" ht="14.25" customHeight="1" x14ac:dyDescent="0.35">
      <c r="A7" s="12" t="s">
        <v>13</v>
      </c>
      <c r="B7" s="13">
        <v>20049.898998278739</v>
      </c>
      <c r="C7" s="14">
        <v>4081.4138862835712</v>
      </c>
      <c r="D7" s="15">
        <v>6023.4058376359344</v>
      </c>
      <c r="E7" s="15">
        <v>5260.1214825096476</v>
      </c>
      <c r="F7" s="15">
        <v>6395.4924664435412</v>
      </c>
      <c r="G7" s="13">
        <v>21760.433672872699</v>
      </c>
      <c r="H7" s="14">
        <v>3926.3453168238079</v>
      </c>
      <c r="I7" s="15">
        <v>5091.8909766717297</v>
      </c>
      <c r="J7" s="15">
        <v>5438.4418460367706</v>
      </c>
      <c r="K7" s="15">
        <v>6756.4968608676927</v>
      </c>
      <c r="L7" s="13">
        <v>21213.175000399999</v>
      </c>
      <c r="M7" s="14">
        <v>3882.476000000001</v>
      </c>
      <c r="N7" s="15">
        <v>5290.8962109399999</v>
      </c>
      <c r="O7" s="15">
        <v>5576.8927890599998</v>
      </c>
      <c r="P7" s="15">
        <v>6710.3430319000008</v>
      </c>
      <c r="Q7" s="13">
        <v>21460.608031899999</v>
      </c>
      <c r="R7" s="14">
        <v>4041.7190163599998</v>
      </c>
      <c r="S7" s="15">
        <v>5301.4783482399998</v>
      </c>
      <c r="T7" s="15">
        <v>5471.9499508499994</v>
      </c>
      <c r="U7" s="15">
        <v>6746.4885044500006</v>
      </c>
      <c r="V7" s="13">
        <v>21561.635819899999</v>
      </c>
      <c r="W7" s="15">
        <v>4179.2</v>
      </c>
      <c r="X7" s="15">
        <v>5821</v>
      </c>
      <c r="Y7" s="15">
        <v>5860.5</v>
      </c>
      <c r="Z7" s="15">
        <v>6889.3999999999978</v>
      </c>
      <c r="AA7" s="13">
        <v>22750.1</v>
      </c>
      <c r="AB7" s="15">
        <v>4105.6000000000004</v>
      </c>
      <c r="AC7" s="15">
        <v>5478.7</v>
      </c>
      <c r="AD7" s="15">
        <v>6001.2</v>
      </c>
      <c r="AE7" s="15">
        <v>7243.7</v>
      </c>
      <c r="AF7" s="13">
        <f t="shared" ref="AF7:AF12" si="0">+SUM(AB7:AE7)</f>
        <v>22829.200000000001</v>
      </c>
      <c r="AG7" s="16"/>
    </row>
    <row r="8" spans="1:33" ht="14.25" customHeight="1" x14ac:dyDescent="0.35">
      <c r="A8" s="12" t="s">
        <v>14</v>
      </c>
      <c r="B8" s="13">
        <v>1199.6775888</v>
      </c>
      <c r="C8" s="14">
        <v>307.94964629999998</v>
      </c>
      <c r="D8" s="15">
        <v>352.18410569999998</v>
      </c>
      <c r="E8" s="15">
        <v>356.58588830000008</v>
      </c>
      <c r="F8" s="15">
        <v>362.28363039999988</v>
      </c>
      <c r="G8" s="13">
        <v>1379.0032707</v>
      </c>
      <c r="H8" s="14">
        <v>408.79584820000002</v>
      </c>
      <c r="I8" s="15">
        <v>450.73177349999992</v>
      </c>
      <c r="J8" s="15">
        <v>477.50985630000002</v>
      </c>
      <c r="K8" s="15">
        <v>514.93152199999997</v>
      </c>
      <c r="L8" s="13">
        <v>1851.9690000000001</v>
      </c>
      <c r="M8" s="14">
        <v>463.61700000000008</v>
      </c>
      <c r="N8" s="15">
        <v>514.66807343560026</v>
      </c>
      <c r="O8" s="15">
        <v>534.88788975632383</v>
      </c>
      <c r="P8" s="15">
        <v>699.32785617833167</v>
      </c>
      <c r="Q8" s="13">
        <v>2212.5008193702561</v>
      </c>
      <c r="R8" s="14">
        <v>608.35778853759984</v>
      </c>
      <c r="S8" s="15">
        <v>698.59634391229997</v>
      </c>
      <c r="T8" s="15">
        <v>687.85370051120015</v>
      </c>
      <c r="U8" s="15">
        <v>741.76875751680063</v>
      </c>
      <c r="V8" s="13">
        <v>2736.5765904779</v>
      </c>
      <c r="W8" s="15">
        <v>701.5</v>
      </c>
      <c r="X8" s="15">
        <v>777.1</v>
      </c>
      <c r="Y8" s="15">
        <v>809.6</v>
      </c>
      <c r="Z8" s="15">
        <v>858</v>
      </c>
      <c r="AA8" s="13">
        <v>3146.2</v>
      </c>
      <c r="AB8" s="15">
        <v>768.4</v>
      </c>
      <c r="AC8" s="15">
        <v>826.9</v>
      </c>
      <c r="AD8" s="15">
        <v>931.3</v>
      </c>
      <c r="AE8" s="15">
        <v>1058.3</v>
      </c>
      <c r="AF8" s="13">
        <f t="shared" si="0"/>
        <v>3584.8999999999996</v>
      </c>
      <c r="AG8" s="16"/>
    </row>
    <row r="9" spans="1:33" ht="14.25" customHeight="1" x14ac:dyDescent="0.35">
      <c r="A9" s="12" t="s">
        <v>15</v>
      </c>
      <c r="B9" s="13">
        <v>2025.3266662999999</v>
      </c>
      <c r="C9" s="14">
        <v>455.58038829999992</v>
      </c>
      <c r="D9" s="15">
        <v>551.11553879999997</v>
      </c>
      <c r="E9" s="15">
        <v>606.28360189999989</v>
      </c>
      <c r="F9" s="15">
        <v>577.29387180000003</v>
      </c>
      <c r="G9" s="13">
        <v>2190.2734008000002</v>
      </c>
      <c r="H9" s="14">
        <v>538.84622264939628</v>
      </c>
      <c r="I9" s="15">
        <v>598.96751466391277</v>
      </c>
      <c r="J9" s="15">
        <v>594.37325919999989</v>
      </c>
      <c r="K9" s="15">
        <v>529.94888619999983</v>
      </c>
      <c r="L9" s="13">
        <v>2262.135882713309</v>
      </c>
      <c r="M9" s="14">
        <v>578.29888144100005</v>
      </c>
      <c r="N9" s="15">
        <v>571.23716096199996</v>
      </c>
      <c r="O9" s="15">
        <v>551.92380884999989</v>
      </c>
      <c r="P9" s="15">
        <v>735.77725987100007</v>
      </c>
      <c r="Q9" s="13">
        <v>2437.237111124</v>
      </c>
      <c r="R9" s="14">
        <v>686.29931108799997</v>
      </c>
      <c r="S9" s="15">
        <v>638.4522480789999</v>
      </c>
      <c r="T9" s="15">
        <v>755.81540129799998</v>
      </c>
      <c r="U9" s="15">
        <v>765.35054988699994</v>
      </c>
      <c r="V9" s="13">
        <v>2845.9175103520001</v>
      </c>
      <c r="W9" s="15">
        <v>660.1</v>
      </c>
      <c r="X9" s="15">
        <v>633.4</v>
      </c>
      <c r="Y9" s="15">
        <v>771.1</v>
      </c>
      <c r="Z9" s="15">
        <v>1010.2000000000003</v>
      </c>
      <c r="AA9" s="13">
        <v>3074.8</v>
      </c>
      <c r="AB9" s="15">
        <v>790.2</v>
      </c>
      <c r="AC9" s="15">
        <v>890</v>
      </c>
      <c r="AD9" s="15">
        <v>999.7</v>
      </c>
      <c r="AE9" s="15">
        <v>1358.8</v>
      </c>
      <c r="AF9" s="13">
        <f t="shared" si="0"/>
        <v>4038.7</v>
      </c>
      <c r="AG9" s="16"/>
    </row>
    <row r="10" spans="1:33" ht="14.25" customHeight="1" x14ac:dyDescent="0.35">
      <c r="A10" s="12" t="s">
        <v>16</v>
      </c>
      <c r="B10" s="13">
        <v>2705.0565012963611</v>
      </c>
      <c r="C10" s="14">
        <v>571.63094221244739</v>
      </c>
      <c r="D10" s="15">
        <v>793.9702084209938</v>
      </c>
      <c r="E10" s="15">
        <v>714.50237810701378</v>
      </c>
      <c r="F10" s="15">
        <v>913.8102239499716</v>
      </c>
      <c r="G10" s="13">
        <v>2993.913752690426</v>
      </c>
      <c r="H10" s="14">
        <v>609.32640131327503</v>
      </c>
      <c r="I10" s="15">
        <v>815.13328310453267</v>
      </c>
      <c r="J10" s="15">
        <v>824.12965166954041</v>
      </c>
      <c r="K10" s="15">
        <v>1063.2774209126519</v>
      </c>
      <c r="L10" s="13">
        <v>3311.8667569999998</v>
      </c>
      <c r="M10" s="14">
        <v>727.32445600000005</v>
      </c>
      <c r="N10" s="15">
        <v>927.32655599999998</v>
      </c>
      <c r="O10" s="15">
        <v>901.58107300000006</v>
      </c>
      <c r="P10" s="15">
        <v>1144.1308770000001</v>
      </c>
      <c r="Q10" s="13">
        <v>3700.3629620000002</v>
      </c>
      <c r="R10" s="14">
        <v>766.72429499999998</v>
      </c>
      <c r="S10" s="15">
        <v>849.00900000000001</v>
      </c>
      <c r="T10" s="15">
        <v>795.00453600000003</v>
      </c>
      <c r="U10" s="15">
        <v>945.31618199999991</v>
      </c>
      <c r="V10" s="13">
        <v>3356.0540129999999</v>
      </c>
      <c r="W10" s="15">
        <v>685.5</v>
      </c>
      <c r="X10" s="15">
        <v>812</v>
      </c>
      <c r="Y10" s="15">
        <v>787.7</v>
      </c>
      <c r="Z10" s="15">
        <v>944.40000000000009</v>
      </c>
      <c r="AA10" s="13">
        <v>3229.6</v>
      </c>
      <c r="AB10" s="15">
        <v>609.70000000000005</v>
      </c>
      <c r="AC10" s="15">
        <v>795.8</v>
      </c>
      <c r="AD10" s="15">
        <v>810.9</v>
      </c>
      <c r="AE10" s="15">
        <v>975.4</v>
      </c>
      <c r="AF10" s="13">
        <f t="shared" si="0"/>
        <v>3191.8</v>
      </c>
      <c r="AG10" s="16"/>
    </row>
    <row r="11" spans="1:33" ht="14.25" customHeight="1" x14ac:dyDescent="0.35">
      <c r="A11" s="12" t="s">
        <v>17</v>
      </c>
      <c r="B11" s="13">
        <v>6463.3</v>
      </c>
      <c r="C11" s="14">
        <v>1836.5</v>
      </c>
      <c r="D11" s="15">
        <v>1948.9</v>
      </c>
      <c r="E11" s="15">
        <v>1981.7</v>
      </c>
      <c r="F11" s="15">
        <v>1965.8</v>
      </c>
      <c r="G11" s="13">
        <v>7732.9</v>
      </c>
      <c r="H11" s="14">
        <v>2037.4</v>
      </c>
      <c r="I11" s="15">
        <v>2094.5</v>
      </c>
      <c r="J11" s="15">
        <v>2090.9</v>
      </c>
      <c r="K11" s="15">
        <v>2179.5</v>
      </c>
      <c r="L11" s="13">
        <v>8402.2999999999993</v>
      </c>
      <c r="M11" s="14">
        <v>2180.6999999999998</v>
      </c>
      <c r="N11" s="15">
        <v>2272.4</v>
      </c>
      <c r="O11" s="15">
        <v>2296.6</v>
      </c>
      <c r="P11" s="15">
        <v>2412.5</v>
      </c>
      <c r="Q11" s="13">
        <v>9162.2000000000007</v>
      </c>
      <c r="R11" s="14">
        <v>2416.6999999999998</v>
      </c>
      <c r="S11" s="15">
        <v>2443.5</v>
      </c>
      <c r="T11" s="15">
        <v>2507.4</v>
      </c>
      <c r="U11" s="15">
        <v>2637.5</v>
      </c>
      <c r="V11" s="13">
        <v>10005.1</v>
      </c>
      <c r="W11" s="15">
        <v>2645.9</v>
      </c>
      <c r="X11" s="15">
        <v>2832.6</v>
      </c>
      <c r="Y11" s="15">
        <v>2894.9</v>
      </c>
      <c r="Z11" s="15">
        <v>2874.8000000000011</v>
      </c>
      <c r="AA11" s="13">
        <v>11248.2</v>
      </c>
      <c r="AB11" s="15">
        <v>3028.9</v>
      </c>
      <c r="AC11" s="15">
        <v>3122.4</v>
      </c>
      <c r="AD11" s="15">
        <v>3131.7</v>
      </c>
      <c r="AE11" s="15">
        <v>3196.1</v>
      </c>
      <c r="AF11" s="13">
        <f t="shared" si="0"/>
        <v>12479.1</v>
      </c>
      <c r="AG11" s="16"/>
    </row>
    <row r="12" spans="1:33" ht="14.25" customHeight="1" x14ac:dyDescent="0.35">
      <c r="A12" s="12" t="s">
        <v>18</v>
      </c>
      <c r="B12" s="13">
        <v>1517.1</v>
      </c>
      <c r="C12" s="14">
        <v>442.3</v>
      </c>
      <c r="D12" s="15">
        <v>516.29999999999995</v>
      </c>
      <c r="E12" s="15">
        <v>524.20000000000005</v>
      </c>
      <c r="F12" s="15">
        <v>576.5</v>
      </c>
      <c r="G12" s="13">
        <v>2059.3000000000002</v>
      </c>
      <c r="H12" s="14">
        <v>567.9</v>
      </c>
      <c r="I12" s="15">
        <v>603.79999999999995</v>
      </c>
      <c r="J12" s="15">
        <v>614.20000000000005</v>
      </c>
      <c r="K12" s="15">
        <v>825.6</v>
      </c>
      <c r="L12" s="13">
        <v>2611.5</v>
      </c>
      <c r="M12" s="14">
        <v>1052.9000000000001</v>
      </c>
      <c r="N12" s="15">
        <v>1407.9</v>
      </c>
      <c r="O12" s="15">
        <v>1980.9</v>
      </c>
      <c r="P12" s="15">
        <v>2181.6</v>
      </c>
      <c r="Q12" s="13">
        <v>6623.3</v>
      </c>
      <c r="R12" s="14">
        <v>2214</v>
      </c>
      <c r="S12" s="15">
        <v>2182.5</v>
      </c>
      <c r="T12" s="15">
        <v>2190.1999999999998</v>
      </c>
      <c r="U12" s="15">
        <v>2655</v>
      </c>
      <c r="V12" s="13">
        <v>9241.7000000000007</v>
      </c>
      <c r="W12" s="15">
        <v>2740.3030899999999</v>
      </c>
      <c r="X12" s="15">
        <v>2900.1</v>
      </c>
      <c r="Y12" s="15">
        <v>3002.5</v>
      </c>
      <c r="Z12" s="15">
        <v>3171.2969100000009</v>
      </c>
      <c r="AA12" s="13">
        <v>11814.2</v>
      </c>
      <c r="AB12" s="15">
        <v>3229.7</v>
      </c>
      <c r="AC12" s="15">
        <v>3332.7</v>
      </c>
      <c r="AD12" s="15">
        <v>3394.8</v>
      </c>
      <c r="AE12" s="15">
        <v>3678.1</v>
      </c>
      <c r="AF12" s="13">
        <f t="shared" si="0"/>
        <v>13635.300000000001</v>
      </c>
      <c r="AG12" s="16"/>
    </row>
    <row r="13" spans="1:33" ht="14.25" customHeight="1" x14ac:dyDescent="0.35">
      <c r="A13" s="12" t="s">
        <v>19</v>
      </c>
      <c r="B13" s="13">
        <v>2235.9730232609058</v>
      </c>
      <c r="C13" s="14" t="s">
        <v>35</v>
      </c>
      <c r="D13" s="15">
        <v>557.70489882018785</v>
      </c>
      <c r="E13" s="15">
        <v>597.53194818756526</v>
      </c>
      <c r="F13" s="15">
        <v>631.53269933425236</v>
      </c>
      <c r="G13" s="13">
        <v>2281.604158314623</v>
      </c>
      <c r="H13" s="14">
        <v>612.12539767267003</v>
      </c>
      <c r="I13" s="15">
        <v>742.9559229966394</v>
      </c>
      <c r="J13" s="15">
        <v>869.15007740749365</v>
      </c>
      <c r="K13" s="15">
        <v>815.43376886723195</v>
      </c>
      <c r="L13" s="13">
        <v>3039.6651669440348</v>
      </c>
      <c r="M13" s="14">
        <v>901.10291400000006</v>
      </c>
      <c r="N13" s="15">
        <v>810.2683531429999</v>
      </c>
      <c r="O13" s="15">
        <v>929.59070769000004</v>
      </c>
      <c r="P13" s="15">
        <v>857.64635051000005</v>
      </c>
      <c r="Q13" s="13">
        <v>3498.6083253430002</v>
      </c>
      <c r="R13" s="14">
        <v>884.12150181000004</v>
      </c>
      <c r="S13" s="15">
        <v>862.3477701999999</v>
      </c>
      <c r="T13" s="15">
        <v>1065.3949861999999</v>
      </c>
      <c r="U13" s="15">
        <v>959.62410670499992</v>
      </c>
      <c r="V13" s="13">
        <v>3771.4883649150001</v>
      </c>
      <c r="W13" s="15">
        <v>803.8</v>
      </c>
      <c r="X13" s="15">
        <v>983.7</v>
      </c>
      <c r="Y13" s="15">
        <v>981.1</v>
      </c>
      <c r="Z13" s="15">
        <v>1043.7000000000003</v>
      </c>
      <c r="AA13" s="13">
        <v>3812.3</v>
      </c>
      <c r="AB13" s="15">
        <v>949.5</v>
      </c>
      <c r="AC13" s="15">
        <v>1005.3</v>
      </c>
      <c r="AD13" s="15">
        <v>1046.5</v>
      </c>
      <c r="AE13" s="15">
        <v>1125.5000000000002</v>
      </c>
      <c r="AF13" s="13">
        <f>+SUM(AB13:AE13)</f>
        <v>4126.8</v>
      </c>
      <c r="AG13" s="16"/>
    </row>
    <row r="14" spans="1:33" ht="14.25" customHeight="1" x14ac:dyDescent="0.35">
      <c r="A14" s="17" t="s">
        <v>20</v>
      </c>
      <c r="B14" s="18">
        <v>36196.332777936012</v>
      </c>
      <c r="C14" s="19">
        <v>8190.2094750686356</v>
      </c>
      <c r="D14" s="20">
        <v>10743.580589377119</v>
      </c>
      <c r="E14" s="20">
        <v>10040.92529900423</v>
      </c>
      <c r="F14" s="20">
        <v>11422.71289192776</v>
      </c>
      <c r="G14" s="18">
        <v>40397.428255377738</v>
      </c>
      <c r="H14" s="19">
        <v>8700.7391866591497</v>
      </c>
      <c r="I14" s="20">
        <v>10397.979470936811</v>
      </c>
      <c r="J14" s="20">
        <v>10908.7046906138</v>
      </c>
      <c r="K14" s="20">
        <v>12685.18845884757</v>
      </c>
      <c r="L14" s="18">
        <v>42692.611807057343</v>
      </c>
      <c r="M14" s="19">
        <v>9786.4192514410006</v>
      </c>
      <c r="N14" s="20">
        <v>11794.6963544806</v>
      </c>
      <c r="O14" s="20">
        <v>12772.37626835632</v>
      </c>
      <c r="P14" s="20">
        <v>14741.32537545933</v>
      </c>
      <c r="Q14" s="18">
        <v>49094.817249737258</v>
      </c>
      <c r="R14" s="19">
        <v>11617.9219127956</v>
      </c>
      <c r="S14" s="20">
        <v>12975.883710431301</v>
      </c>
      <c r="T14" s="20">
        <v>13473.6185748592</v>
      </c>
      <c r="U14" s="20">
        <v>15451.048100558801</v>
      </c>
      <c r="V14" s="18">
        <v>53518.472298644898</v>
      </c>
      <c r="W14" s="20">
        <v>12416.303089999999</v>
      </c>
      <c r="X14" s="20">
        <v>14759.900000000001</v>
      </c>
      <c r="Y14" s="20">
        <f>+SUM(Y7:Y13)</f>
        <v>15107.400000000001</v>
      </c>
      <c r="Z14" s="20">
        <v>16791.79690999999</v>
      </c>
      <c r="AA14" s="18">
        <v>59075.399999999994</v>
      </c>
      <c r="AB14" s="20">
        <v>13482</v>
      </c>
      <c r="AC14" s="20">
        <f>+SUM(AC7:AC13)</f>
        <v>15451.8</v>
      </c>
      <c r="AD14" s="20">
        <f>+SUM(AD7:AD13)</f>
        <v>16316.099999999999</v>
      </c>
      <c r="AE14" s="20">
        <f>+SUM(AE7:AE13)</f>
        <v>18635.899999999998</v>
      </c>
      <c r="AF14" s="18">
        <f>+SUM(AF7:AF13)</f>
        <v>63885.8</v>
      </c>
    </row>
    <row r="15" spans="1:33" ht="14.25" customHeight="1" x14ac:dyDescent="0.35">
      <c r="A15" s="12" t="s">
        <v>21</v>
      </c>
      <c r="B15" s="21">
        <v>-1128.3949901000001</v>
      </c>
      <c r="C15" s="22">
        <v>-245.75367374999999</v>
      </c>
      <c r="D15" s="23">
        <v>-279.43892247000002</v>
      </c>
      <c r="E15" s="23">
        <v>-326.68702116999998</v>
      </c>
      <c r="F15" s="23">
        <v>-278.38833691000002</v>
      </c>
      <c r="G15" s="21">
        <v>-1130.2679542999999</v>
      </c>
      <c r="H15" s="22">
        <v>-245.33174295000001</v>
      </c>
      <c r="I15" s="23">
        <v>-279.69415031000011</v>
      </c>
      <c r="J15" s="23">
        <v>-328.36141863</v>
      </c>
      <c r="K15" s="23">
        <v>-277.66568813999999</v>
      </c>
      <c r="L15" s="21">
        <v>-1131.05300003</v>
      </c>
      <c r="M15" s="22">
        <v>-248.24600000000001</v>
      </c>
      <c r="N15" s="23">
        <v>-291.322</v>
      </c>
      <c r="O15" s="23">
        <v>-313.33600000000001</v>
      </c>
      <c r="P15" s="23">
        <v>-269.72500000000002</v>
      </c>
      <c r="Q15" s="21">
        <v>-1122.6289999999999</v>
      </c>
      <c r="R15" s="22">
        <v>-255.57199999999989</v>
      </c>
      <c r="S15" s="23">
        <v>-299.137</v>
      </c>
      <c r="T15" s="23">
        <v>-323.91500000000002</v>
      </c>
      <c r="U15" s="23">
        <v>-287.47500000000002</v>
      </c>
      <c r="V15" s="21">
        <v>-1166.0989999999999</v>
      </c>
      <c r="W15" s="23">
        <v>-269.3</v>
      </c>
      <c r="X15" s="23">
        <v>-312.2</v>
      </c>
      <c r="Y15" s="23">
        <v>-336.4</v>
      </c>
      <c r="Z15" s="23">
        <v>-300.69999999999993</v>
      </c>
      <c r="AA15" s="21">
        <v>-1218.5999999999999</v>
      </c>
      <c r="AB15" s="23">
        <v>-282.39999999999998</v>
      </c>
      <c r="AC15" s="23">
        <v>-326.10000000000002</v>
      </c>
      <c r="AD15" s="23">
        <v>-352.6</v>
      </c>
      <c r="AE15" s="23">
        <v>-343.1</v>
      </c>
      <c r="AF15" s="21">
        <f>+SUM(AB15:AE15)</f>
        <v>-1304.2</v>
      </c>
    </row>
    <row r="16" spans="1:33" ht="14.25" customHeight="1" x14ac:dyDescent="0.35">
      <c r="A16" s="12" t="s">
        <v>22</v>
      </c>
      <c r="B16" s="13">
        <v>0</v>
      </c>
      <c r="C16" s="14">
        <v>42.891854909000003</v>
      </c>
      <c r="D16" s="15">
        <v>46.937694121</v>
      </c>
      <c r="E16" s="15">
        <v>0.50551466</v>
      </c>
      <c r="F16" s="15">
        <v>0.18743395099999999</v>
      </c>
      <c r="G16" s="13">
        <v>90.522497641000001</v>
      </c>
      <c r="H16" s="14">
        <v>0</v>
      </c>
      <c r="I16" s="15">
        <v>0</v>
      </c>
      <c r="J16" s="15">
        <v>0</v>
      </c>
      <c r="K16" s="15">
        <v>0</v>
      </c>
      <c r="L16" s="13">
        <v>0</v>
      </c>
      <c r="M16" s="14">
        <v>0</v>
      </c>
      <c r="N16" s="15">
        <v>0</v>
      </c>
      <c r="O16" s="15">
        <v>0</v>
      </c>
      <c r="P16" s="15">
        <v>0</v>
      </c>
      <c r="Q16" s="13">
        <v>0</v>
      </c>
      <c r="R16" s="14">
        <v>0</v>
      </c>
      <c r="S16" s="15">
        <v>0</v>
      </c>
      <c r="T16" s="15">
        <v>0</v>
      </c>
      <c r="U16" s="15">
        <v>0</v>
      </c>
      <c r="V16" s="13">
        <v>0</v>
      </c>
      <c r="W16" s="15">
        <v>0</v>
      </c>
      <c r="X16" s="15">
        <v>0</v>
      </c>
      <c r="Y16" s="15">
        <v>0</v>
      </c>
      <c r="Z16" s="15">
        <v>0</v>
      </c>
      <c r="AA16" s="13">
        <v>0</v>
      </c>
      <c r="AB16" s="15">
        <v>0</v>
      </c>
      <c r="AC16" s="15">
        <v>0</v>
      </c>
      <c r="AD16" s="15">
        <v>0</v>
      </c>
      <c r="AE16" s="15">
        <v>0</v>
      </c>
      <c r="AF16" s="13">
        <v>0</v>
      </c>
    </row>
    <row r="17" spans="1:32" x14ac:dyDescent="0.35">
      <c r="A17" s="17" t="s">
        <v>23</v>
      </c>
      <c r="B17" s="18">
        <v>35067.93778783601</v>
      </c>
      <c r="C17" s="19">
        <v>7987.3476562276355</v>
      </c>
      <c r="D17" s="20">
        <v>10511.079361028118</v>
      </c>
      <c r="E17" s="20">
        <v>9714.7437924942296</v>
      </c>
      <c r="F17" s="20">
        <v>11144.511988968759</v>
      </c>
      <c r="G17" s="18">
        <v>39357.682798718743</v>
      </c>
      <c r="H17" s="19">
        <v>8455.4074437091494</v>
      </c>
      <c r="I17" s="20">
        <v>10118.28532062681</v>
      </c>
      <c r="J17" s="20">
        <v>10580.3432719838</v>
      </c>
      <c r="K17" s="20">
        <v>12407.52277070757</v>
      </c>
      <c r="L17" s="18">
        <v>41561.558807027344</v>
      </c>
      <c r="M17" s="19">
        <v>9538.1732514410014</v>
      </c>
      <c r="N17" s="20">
        <v>11503.3743544806</v>
      </c>
      <c r="O17" s="20">
        <v>12459.040268356321</v>
      </c>
      <c r="P17" s="20">
        <v>14471.600375459329</v>
      </c>
      <c r="Q17" s="18">
        <v>47972.188249737257</v>
      </c>
      <c r="R17" s="19">
        <v>11362.3499127956</v>
      </c>
      <c r="S17" s="20">
        <v>12676.7467104313</v>
      </c>
      <c r="T17" s="20">
        <v>13149.703574859199</v>
      </c>
      <c r="U17" s="20">
        <v>15163.5731005588</v>
      </c>
      <c r="V17" s="18">
        <v>52352.373298644896</v>
      </c>
      <c r="W17" s="20">
        <v>12147.00309</v>
      </c>
      <c r="X17" s="20">
        <v>14447.7</v>
      </c>
      <c r="Y17" s="20">
        <f>+Y14+Y15</f>
        <v>14771.000000000002</v>
      </c>
      <c r="Z17" s="20">
        <v>16491.096909999993</v>
      </c>
      <c r="AA17" s="18">
        <v>57856.799999999996</v>
      </c>
      <c r="AB17" s="20">
        <v>13199.6</v>
      </c>
      <c r="AC17" s="20">
        <f>+AC14+AC15</f>
        <v>15125.699999999999</v>
      </c>
      <c r="AD17" s="20">
        <f>+AD14+AD15</f>
        <v>15963.499999999998</v>
      </c>
      <c r="AE17" s="20">
        <f>+AE14+AE15</f>
        <v>18292.8</v>
      </c>
      <c r="AF17" s="18">
        <f>+AF14+AF15</f>
        <v>62581.600000000006</v>
      </c>
    </row>
    <row r="18" spans="1:32" x14ac:dyDescent="0.35">
      <c r="A18" s="24"/>
      <c r="B18" s="25"/>
      <c r="C18" s="26"/>
      <c r="D18" s="27"/>
      <c r="E18" s="27"/>
      <c r="F18" s="27"/>
      <c r="G18" s="25"/>
      <c r="H18" s="26"/>
      <c r="I18" s="27"/>
      <c r="J18" s="27"/>
      <c r="K18" s="27"/>
      <c r="L18" s="25"/>
      <c r="M18" s="26"/>
      <c r="N18" s="27"/>
      <c r="O18" s="27"/>
      <c r="P18" s="27"/>
      <c r="Q18" s="25"/>
      <c r="R18" s="26"/>
      <c r="S18" s="27"/>
      <c r="T18" s="27"/>
      <c r="U18" s="27"/>
      <c r="V18" s="25"/>
      <c r="W18" s="27"/>
      <c r="AA18" s="25"/>
      <c r="AB18" s="27"/>
      <c r="AC18" s="27"/>
      <c r="AF18" s="30"/>
    </row>
    <row r="19" spans="1:32" x14ac:dyDescent="0.35">
      <c r="A19" s="11" t="s">
        <v>313</v>
      </c>
      <c r="B19" s="25"/>
      <c r="C19" s="26"/>
      <c r="D19" s="27"/>
      <c r="E19" s="27"/>
      <c r="F19" s="27"/>
      <c r="G19" s="25"/>
      <c r="H19" s="26"/>
      <c r="I19" s="27"/>
      <c r="J19" s="27"/>
      <c r="K19" s="27"/>
      <c r="L19" s="25"/>
      <c r="M19" s="26"/>
      <c r="N19" s="27"/>
      <c r="O19" s="27"/>
      <c r="P19" s="27"/>
      <c r="Q19" s="25"/>
      <c r="R19" s="26"/>
      <c r="S19" s="27"/>
      <c r="T19" s="27"/>
      <c r="U19" s="27"/>
      <c r="V19" s="25"/>
      <c r="W19" s="27"/>
      <c r="AA19" s="25"/>
      <c r="AB19" s="27"/>
      <c r="AC19" s="27"/>
      <c r="AF19" s="30"/>
    </row>
    <row r="20" spans="1:32" x14ac:dyDescent="0.35">
      <c r="A20" s="12" t="s">
        <v>13</v>
      </c>
      <c r="B20" s="13">
        <v>9557.6983461275304</v>
      </c>
      <c r="C20" s="14">
        <v>1787.201651796511</v>
      </c>
      <c r="D20" s="15">
        <v>3236.1542586656828</v>
      </c>
      <c r="E20" s="15">
        <v>2666.085670630704</v>
      </c>
      <c r="F20" s="15">
        <v>3306.9049646922422</v>
      </c>
      <c r="G20" s="13">
        <v>10996.34654578514</v>
      </c>
      <c r="H20" s="14">
        <v>1581.885149854138</v>
      </c>
      <c r="I20" s="15">
        <v>2554.9948097912038</v>
      </c>
      <c r="J20" s="15">
        <v>2824.2093705676589</v>
      </c>
      <c r="K20" s="15">
        <v>3556.973670117</v>
      </c>
      <c r="L20" s="13">
        <v>10518.063000329999</v>
      </c>
      <c r="M20" s="14">
        <v>1514.171</v>
      </c>
      <c r="N20" s="15">
        <v>2707.1047059399998</v>
      </c>
      <c r="O20" s="15">
        <v>2803.849294059999</v>
      </c>
      <c r="P20" s="15">
        <v>3479.700996900001</v>
      </c>
      <c r="Q20" s="13">
        <v>10504.825996899999</v>
      </c>
      <c r="R20" s="14">
        <v>1584.2619713600011</v>
      </c>
      <c r="S20" s="15">
        <v>2698.1080562400002</v>
      </c>
      <c r="T20" s="15">
        <v>2696.4982948500001</v>
      </c>
      <c r="U20" s="15">
        <v>3345.03008469</v>
      </c>
      <c r="V20" s="13">
        <v>10323.898407139999</v>
      </c>
      <c r="W20" s="15">
        <v>1604.2</v>
      </c>
      <c r="X20" s="15">
        <v>2866.7</v>
      </c>
      <c r="Y20" s="15">
        <v>2805.2</v>
      </c>
      <c r="Z20" s="15">
        <v>3438.2</v>
      </c>
      <c r="AA20" s="13">
        <v>10714.3</v>
      </c>
      <c r="AB20" s="15">
        <v>1427.9</v>
      </c>
      <c r="AC20" s="15">
        <v>2618.6999999999994</v>
      </c>
      <c r="AD20" s="15">
        <v>2917.5</v>
      </c>
      <c r="AE20" s="15">
        <v>3560.2000000000003</v>
      </c>
      <c r="AF20" s="13">
        <f>+SUM(AB20:AE20)</f>
        <v>10524.3</v>
      </c>
    </row>
    <row r="21" spans="1:32" x14ac:dyDescent="0.35">
      <c r="A21" s="12" t="s">
        <v>14</v>
      </c>
      <c r="B21" s="13">
        <v>559.33692508000013</v>
      </c>
      <c r="C21" s="14">
        <v>147.38669761</v>
      </c>
      <c r="D21" s="15">
        <v>174.53979450099999</v>
      </c>
      <c r="E21" s="15">
        <v>189.34352157800009</v>
      </c>
      <c r="F21" s="15">
        <v>196.62706148799981</v>
      </c>
      <c r="G21" s="13">
        <v>707.89707517699992</v>
      </c>
      <c r="H21" s="14">
        <v>244.35183340699999</v>
      </c>
      <c r="I21" s="15">
        <v>271.12273276399992</v>
      </c>
      <c r="J21" s="15">
        <v>306.28749781800002</v>
      </c>
      <c r="K21" s="15">
        <v>328.46393600699997</v>
      </c>
      <c r="L21" s="13">
        <v>1150.2259999959999</v>
      </c>
      <c r="M21" s="14">
        <v>283.3</v>
      </c>
      <c r="N21" s="15">
        <v>329.89902735760029</v>
      </c>
      <c r="O21" s="15">
        <v>335.1851250813238</v>
      </c>
      <c r="P21" s="15">
        <v>429.76352753833169</v>
      </c>
      <c r="Q21" s="13">
        <v>1378.1476799772561</v>
      </c>
      <c r="R21" s="14">
        <v>396.82120354459988</v>
      </c>
      <c r="S21" s="15">
        <v>462.50568056930001</v>
      </c>
      <c r="T21" s="15">
        <v>398.03464178120021</v>
      </c>
      <c r="U21" s="15">
        <v>403.00249478960052</v>
      </c>
      <c r="V21" s="13">
        <v>1660.364020684701</v>
      </c>
      <c r="W21" s="15">
        <v>329.5</v>
      </c>
      <c r="X21" s="15">
        <v>365.4</v>
      </c>
      <c r="Y21" s="15">
        <v>412.9</v>
      </c>
      <c r="Z21" s="15">
        <v>514.20000000000005</v>
      </c>
      <c r="AA21" s="13">
        <v>1622</v>
      </c>
      <c r="AB21" s="15">
        <v>361.3</v>
      </c>
      <c r="AC21" s="15">
        <v>413.79999999999995</v>
      </c>
      <c r="AD21" s="15">
        <v>498.8</v>
      </c>
      <c r="AE21" s="15">
        <v>529.99999999999989</v>
      </c>
      <c r="AF21" s="13">
        <f t="shared" ref="AF21:AF30" si="1">+SUM(AB21:AE21)</f>
        <v>1803.8999999999996</v>
      </c>
    </row>
    <row r="22" spans="1:32" x14ac:dyDescent="0.35">
      <c r="A22" s="12" t="s">
        <v>15</v>
      </c>
      <c r="B22" s="13">
        <v>721.94036718999996</v>
      </c>
      <c r="C22" s="14">
        <v>138.43412548799989</v>
      </c>
      <c r="D22" s="15">
        <v>227.47446721300011</v>
      </c>
      <c r="E22" s="15">
        <v>293.35772429999992</v>
      </c>
      <c r="F22" s="15">
        <v>242.69958820700009</v>
      </c>
      <c r="G22" s="13">
        <v>901.96590520799987</v>
      </c>
      <c r="H22" s="14">
        <v>243.1302864243963</v>
      </c>
      <c r="I22" s="15">
        <v>291.4901740669128</v>
      </c>
      <c r="J22" s="15">
        <v>287.71405096799998</v>
      </c>
      <c r="K22" s="15">
        <v>209.68637124599991</v>
      </c>
      <c r="L22" s="13">
        <v>1032.0208827053091</v>
      </c>
      <c r="M22" s="14">
        <v>245.335587441</v>
      </c>
      <c r="N22" s="15">
        <v>264.98463096199998</v>
      </c>
      <c r="O22" s="15">
        <v>238.25424184999989</v>
      </c>
      <c r="P22" s="15">
        <v>328.19437787099997</v>
      </c>
      <c r="Q22" s="13">
        <v>1076.768838124</v>
      </c>
      <c r="R22" s="14">
        <v>340.46265808800001</v>
      </c>
      <c r="S22" s="15">
        <v>294.31073846899977</v>
      </c>
      <c r="T22" s="15">
        <v>423.33908121799999</v>
      </c>
      <c r="U22" s="15">
        <v>379.10340263100898</v>
      </c>
      <c r="V22" s="13">
        <v>1437.2158804060091</v>
      </c>
      <c r="W22" s="15">
        <v>294.89999999999998</v>
      </c>
      <c r="X22" s="15">
        <v>293.60000000000002</v>
      </c>
      <c r="Y22" s="15">
        <v>371.2</v>
      </c>
      <c r="Z22" s="15">
        <v>543.89999999999986</v>
      </c>
      <c r="AA22" s="13">
        <v>1503.6</v>
      </c>
      <c r="AB22" s="15">
        <v>367.4</v>
      </c>
      <c r="AC22" s="15">
        <v>466</v>
      </c>
      <c r="AD22" s="15">
        <v>548</v>
      </c>
      <c r="AE22" s="15">
        <v>734.9</v>
      </c>
      <c r="AF22" s="13">
        <f t="shared" si="1"/>
        <v>2116.3000000000002</v>
      </c>
    </row>
    <row r="23" spans="1:32" x14ac:dyDescent="0.35">
      <c r="A23" s="12" t="s">
        <v>16</v>
      </c>
      <c r="B23" s="13">
        <v>518.30862772072487</v>
      </c>
      <c r="C23" s="14">
        <v>47.669942082357842</v>
      </c>
      <c r="D23" s="15">
        <v>158.77676407115439</v>
      </c>
      <c r="E23" s="15">
        <v>148.39577966647599</v>
      </c>
      <c r="F23" s="15">
        <v>221.8362987735251</v>
      </c>
      <c r="G23" s="13">
        <v>576.67878459351334</v>
      </c>
      <c r="H23" s="14">
        <v>55.278122222113119</v>
      </c>
      <c r="I23" s="15">
        <v>159.67111186364019</v>
      </c>
      <c r="J23" s="15">
        <v>157.8430296184402</v>
      </c>
      <c r="K23" s="15">
        <v>251.57012029580619</v>
      </c>
      <c r="L23" s="13">
        <v>624.36238399999979</v>
      </c>
      <c r="M23" s="14">
        <v>49.064933999999987</v>
      </c>
      <c r="N23" s="15">
        <v>173.65027099999989</v>
      </c>
      <c r="O23" s="15">
        <v>160.086119</v>
      </c>
      <c r="P23" s="15">
        <v>265.82688000000002</v>
      </c>
      <c r="Q23" s="13">
        <v>648.62820399999987</v>
      </c>
      <c r="R23" s="14">
        <v>22.534839000000051</v>
      </c>
      <c r="S23" s="15">
        <v>131.94676899999999</v>
      </c>
      <c r="T23" s="15">
        <v>35.136932000000002</v>
      </c>
      <c r="U23" s="15">
        <v>1.1000000000000001</v>
      </c>
      <c r="V23" s="13">
        <v>190.7</v>
      </c>
      <c r="W23" s="15">
        <v>24.7</v>
      </c>
      <c r="X23" s="15">
        <v>132.80000000000001</v>
      </c>
      <c r="Y23" s="15">
        <v>91.5</v>
      </c>
      <c r="Z23" s="15">
        <v>176.3</v>
      </c>
      <c r="AA23" s="13">
        <v>425.3</v>
      </c>
      <c r="AB23" s="15">
        <v>19.899999999999999</v>
      </c>
      <c r="AC23" s="15">
        <v>151.7999999999999</v>
      </c>
      <c r="AD23" s="15">
        <v>121.9</v>
      </c>
      <c r="AE23" s="15">
        <v>158.99999999999994</v>
      </c>
      <c r="AF23" s="13">
        <f t="shared" si="1"/>
        <v>452.59999999999985</v>
      </c>
    </row>
    <row r="24" spans="1:32" x14ac:dyDescent="0.35">
      <c r="A24" s="12" t="s">
        <v>17</v>
      </c>
      <c r="B24" s="13">
        <v>2717.2501114000002</v>
      </c>
      <c r="C24" s="14">
        <v>837</v>
      </c>
      <c r="D24" s="15">
        <v>904.5</v>
      </c>
      <c r="E24" s="15">
        <v>990.3</v>
      </c>
      <c r="F24" s="15">
        <v>957.6</v>
      </c>
      <c r="G24" s="13">
        <v>3689.4</v>
      </c>
      <c r="H24" s="14">
        <v>991.7</v>
      </c>
      <c r="I24" s="15">
        <v>1023.5</v>
      </c>
      <c r="J24" s="15">
        <v>1003.7</v>
      </c>
      <c r="K24" s="15">
        <v>1019.3</v>
      </c>
      <c r="L24" s="13">
        <v>4038.2</v>
      </c>
      <c r="M24" s="14">
        <v>1080.4000000000001</v>
      </c>
      <c r="N24" s="15">
        <v>1130.4000000000001</v>
      </c>
      <c r="O24" s="15">
        <v>1120.2</v>
      </c>
      <c r="P24" s="15">
        <v>1085.7</v>
      </c>
      <c r="Q24" s="13">
        <v>4416.7</v>
      </c>
      <c r="R24" s="14">
        <v>1110.5999999999999</v>
      </c>
      <c r="S24" s="15">
        <v>1142.2</v>
      </c>
      <c r="T24" s="15">
        <v>1081.5999999999999</v>
      </c>
      <c r="U24" s="15">
        <v>1144.3</v>
      </c>
      <c r="V24" s="13">
        <v>4478.8</v>
      </c>
      <c r="W24" s="15">
        <v>1116.8</v>
      </c>
      <c r="X24" s="15">
        <v>1285.4000000000001</v>
      </c>
      <c r="Y24" s="15">
        <v>1398.3</v>
      </c>
      <c r="Z24" s="15">
        <v>1274</v>
      </c>
      <c r="AA24" s="13">
        <v>5074.5</v>
      </c>
      <c r="AB24" s="15">
        <v>1425.5</v>
      </c>
      <c r="AC24" s="15">
        <v>1496.4</v>
      </c>
      <c r="AD24" s="15">
        <v>1457.4</v>
      </c>
      <c r="AE24" s="15">
        <v>1410.8999999999999</v>
      </c>
      <c r="AF24" s="13">
        <f t="shared" si="1"/>
        <v>5790.2</v>
      </c>
    </row>
    <row r="25" spans="1:32" x14ac:dyDescent="0.35">
      <c r="A25" s="12" t="s">
        <v>18</v>
      </c>
      <c r="B25" s="13">
        <v>528.70000000000005</v>
      </c>
      <c r="C25" s="14">
        <v>167.2</v>
      </c>
      <c r="D25" s="15">
        <v>223.6</v>
      </c>
      <c r="E25" s="15">
        <v>219.7</v>
      </c>
      <c r="F25" s="15">
        <v>237.2</v>
      </c>
      <c r="G25" s="13">
        <v>847.7</v>
      </c>
      <c r="H25" s="14">
        <v>207.4</v>
      </c>
      <c r="I25" s="15">
        <v>233.4</v>
      </c>
      <c r="J25" s="15">
        <v>223.3</v>
      </c>
      <c r="K25" s="15">
        <v>283.10000000000002</v>
      </c>
      <c r="L25" s="13">
        <v>947.2</v>
      </c>
      <c r="M25" s="14">
        <v>327.7</v>
      </c>
      <c r="N25" s="15">
        <v>449.9</v>
      </c>
      <c r="O25" s="15">
        <v>674.6</v>
      </c>
      <c r="P25" s="15">
        <v>682.2</v>
      </c>
      <c r="Q25" s="13">
        <v>2134.4</v>
      </c>
      <c r="R25" s="14">
        <v>679.64</v>
      </c>
      <c r="S25" s="15">
        <v>753.7</v>
      </c>
      <c r="T25" s="15">
        <v>751.8</v>
      </c>
      <c r="U25" s="15">
        <v>786.9</v>
      </c>
      <c r="V25" s="13">
        <v>2972.04</v>
      </c>
      <c r="W25" s="15">
        <v>907.10308999999972</v>
      </c>
      <c r="X25" s="15">
        <v>959.6</v>
      </c>
      <c r="Y25" s="15">
        <v>946.5</v>
      </c>
      <c r="Z25" s="15">
        <v>1093.9969099999998</v>
      </c>
      <c r="AA25" s="13">
        <v>3907.2</v>
      </c>
      <c r="AB25" s="15">
        <v>1068.0999999999999</v>
      </c>
      <c r="AC25" s="15">
        <v>1104.4999999999995</v>
      </c>
      <c r="AD25" s="15">
        <v>1197.5</v>
      </c>
      <c r="AE25" s="15">
        <v>1398.1</v>
      </c>
      <c r="AF25" s="13">
        <f t="shared" si="1"/>
        <v>4768.1999999999989</v>
      </c>
    </row>
    <row r="26" spans="1:32" x14ac:dyDescent="0.35">
      <c r="A26" s="12" t="s">
        <v>19</v>
      </c>
      <c r="B26" s="21">
        <v>-131.3955416133081</v>
      </c>
      <c r="C26" s="22">
        <v>-9.762411792390715</v>
      </c>
      <c r="D26" s="23">
        <v>-35.654835380196182</v>
      </c>
      <c r="E26" s="23">
        <v>-12.943581885275391</v>
      </c>
      <c r="F26" s="23">
        <v>-102.6891074761041</v>
      </c>
      <c r="G26" s="21">
        <v>-161.04993653396639</v>
      </c>
      <c r="H26" s="22">
        <v>-82.303218855261932</v>
      </c>
      <c r="I26" s="23">
        <v>-84.747738521559228</v>
      </c>
      <c r="J26" s="23">
        <v>-11.6395419496207</v>
      </c>
      <c r="K26" s="23">
        <v>-58.707746726523169</v>
      </c>
      <c r="L26" s="21">
        <v>-237.39824605296499</v>
      </c>
      <c r="M26" s="22">
        <v>-22.61623299999999</v>
      </c>
      <c r="N26" s="23">
        <v>-1.876758907000017</v>
      </c>
      <c r="O26" s="23">
        <v>-55.294587319999998</v>
      </c>
      <c r="P26" s="23">
        <v>-162.95519730999999</v>
      </c>
      <c r="Q26" s="21">
        <v>-242.742776537</v>
      </c>
      <c r="R26" s="22">
        <v>-39.586630639999967</v>
      </c>
      <c r="S26" s="23">
        <v>-29.21436991000013</v>
      </c>
      <c r="T26" s="23">
        <v>-30.900702840000111</v>
      </c>
      <c r="U26" s="23">
        <v>-218.08146127500009</v>
      </c>
      <c r="V26" s="21">
        <v>-317.7831646650003</v>
      </c>
      <c r="W26" s="23">
        <v>-92.699592420000016</v>
      </c>
      <c r="X26" s="15">
        <v>48.1</v>
      </c>
      <c r="Y26" s="15">
        <v>-32.200000000000003</v>
      </c>
      <c r="Z26" s="15">
        <v>-107.20040757999999</v>
      </c>
      <c r="AA26" s="21">
        <v>-184</v>
      </c>
      <c r="AB26" s="23">
        <v>-65.5</v>
      </c>
      <c r="AC26" s="23">
        <v>11.500000000000032</v>
      </c>
      <c r="AD26" s="23">
        <v>2</v>
      </c>
      <c r="AE26" s="23">
        <v>-66.499999999999972</v>
      </c>
      <c r="AF26" s="21">
        <f t="shared" si="1"/>
        <v>-118.49999999999994</v>
      </c>
    </row>
    <row r="27" spans="1:32" x14ac:dyDescent="0.35">
      <c r="A27" s="17" t="s">
        <v>314</v>
      </c>
      <c r="B27" s="18">
        <v>14471.838835904948</v>
      </c>
      <c r="C27" s="19">
        <v>3115.1300051844783</v>
      </c>
      <c r="D27" s="20">
        <v>4889.3904490706418</v>
      </c>
      <c r="E27" s="20">
        <v>4494.2391142899041</v>
      </c>
      <c r="F27" s="20">
        <v>5060.1788056846626</v>
      </c>
      <c r="G27" s="18">
        <v>17558.938374229689</v>
      </c>
      <c r="H27" s="19">
        <v>3241.4421730523854</v>
      </c>
      <c r="I27" s="20">
        <v>4449.4310899641978</v>
      </c>
      <c r="J27" s="20">
        <v>4791.4144070224784</v>
      </c>
      <c r="K27" s="20">
        <v>5590.3863509392831</v>
      </c>
      <c r="L27" s="18">
        <v>18072.674020978342</v>
      </c>
      <c r="M27" s="19">
        <v>3477.3552884409996</v>
      </c>
      <c r="N27" s="20">
        <v>5054.061876352599</v>
      </c>
      <c r="O27" s="20">
        <v>5276.8801926713231</v>
      </c>
      <c r="P27" s="20">
        <v>6108.4305849993325</v>
      </c>
      <c r="Q27" s="18">
        <v>19916.727942464255</v>
      </c>
      <c r="R27" s="19">
        <v>4094.7340413526013</v>
      </c>
      <c r="S27" s="20">
        <v>5453.5568743683007</v>
      </c>
      <c r="T27" s="20">
        <v>5355.5082470092002</v>
      </c>
      <c r="U27" s="20">
        <v>5841.354520835609</v>
      </c>
      <c r="V27" s="18">
        <v>20745.235143565711</v>
      </c>
      <c r="W27" s="20">
        <v>4184.503497579999</v>
      </c>
      <c r="X27" s="20">
        <v>5951.6</v>
      </c>
      <c r="Y27" s="20">
        <f>+SUM(Y20:Y26)</f>
        <v>5993.4</v>
      </c>
      <c r="Z27" s="20">
        <v>6933.3965024199988</v>
      </c>
      <c r="AA27" s="18">
        <v>23062.899999999998</v>
      </c>
      <c r="AB27" s="20">
        <v>4604.6000000000004</v>
      </c>
      <c r="AC27" s="20">
        <f>+SUM(AC20:AC26)</f>
        <v>6262.6999999999989</v>
      </c>
      <c r="AD27" s="20">
        <f>+SUM(AD20:AD26)</f>
        <v>6743.1</v>
      </c>
      <c r="AE27" s="20">
        <f>+SUM(AE20:AE26)</f>
        <v>7726.6</v>
      </c>
      <c r="AF27" s="18">
        <f>+SUM(AF20:AF26)</f>
        <v>25337</v>
      </c>
    </row>
    <row r="28" spans="1:32" x14ac:dyDescent="0.35">
      <c r="A28" s="12" t="s">
        <v>24</v>
      </c>
      <c r="B28" s="21">
        <v>-197.00422734</v>
      </c>
      <c r="C28" s="22">
        <v>-108.85231776000001</v>
      </c>
      <c r="D28" s="23">
        <v>-99.591495199999997</v>
      </c>
      <c r="E28" s="23">
        <v>-87.108365689999999</v>
      </c>
      <c r="F28" s="23">
        <v>-172.27553491</v>
      </c>
      <c r="G28" s="21">
        <v>-467.82771356000001</v>
      </c>
      <c r="H28" s="22">
        <v>-90.84295118</v>
      </c>
      <c r="I28" s="23">
        <v>-98.33191708999999</v>
      </c>
      <c r="J28" s="23">
        <v>-87.286424260000004</v>
      </c>
      <c r="K28" s="23">
        <v>-91.882707470000014</v>
      </c>
      <c r="L28" s="21">
        <v>-368.34399999999999</v>
      </c>
      <c r="M28" s="22">
        <v>-99.495000000000005</v>
      </c>
      <c r="N28" s="23">
        <v>-83.385000000000005</v>
      </c>
      <c r="O28" s="23">
        <v>-151.208</v>
      </c>
      <c r="P28" s="23">
        <v>-144.197</v>
      </c>
      <c r="Q28" s="21">
        <v>-478.28500000000003</v>
      </c>
      <c r="R28" s="22">
        <v>-157.833</v>
      </c>
      <c r="S28" s="23">
        <v>-161.71299999999999</v>
      </c>
      <c r="T28" s="23">
        <v>-164.911</v>
      </c>
      <c r="U28" s="23">
        <v>-173.792</v>
      </c>
      <c r="V28" s="21">
        <v>-658.24900000000002</v>
      </c>
      <c r="W28" s="23">
        <v>-175</v>
      </c>
      <c r="X28" s="23">
        <v>-197.3</v>
      </c>
      <c r="Y28" s="23">
        <v>-205.2</v>
      </c>
      <c r="Z28" s="23">
        <v>-323.5</v>
      </c>
      <c r="AA28" s="21">
        <v>-901</v>
      </c>
      <c r="AB28" s="23">
        <v>-281.7</v>
      </c>
      <c r="AC28" s="23">
        <v>-241.1</v>
      </c>
      <c r="AD28" s="23">
        <v>-263.8</v>
      </c>
      <c r="AE28" s="23">
        <v>-298.60000000000002</v>
      </c>
      <c r="AF28" s="21">
        <f t="shared" si="1"/>
        <v>-1085.1999999999998</v>
      </c>
    </row>
    <row r="29" spans="1:32" x14ac:dyDescent="0.35">
      <c r="A29" s="12" t="s">
        <v>22</v>
      </c>
      <c r="B29" s="13">
        <v>0</v>
      </c>
      <c r="C29" s="22">
        <v>-3.3566794109999996</v>
      </c>
      <c r="D29" s="23">
        <v>-16.941183816000002</v>
      </c>
      <c r="E29" s="23">
        <v>-24.720576506</v>
      </c>
      <c r="F29" s="23">
        <v>-0.15617028100000002</v>
      </c>
      <c r="G29" s="21">
        <v>-45.174610014000002</v>
      </c>
      <c r="H29" s="14">
        <v>0</v>
      </c>
      <c r="I29" s="15">
        <v>0</v>
      </c>
      <c r="J29" s="15">
        <v>0</v>
      </c>
      <c r="K29" s="15">
        <v>0</v>
      </c>
      <c r="L29" s="13">
        <v>0</v>
      </c>
      <c r="M29" s="14">
        <v>0</v>
      </c>
      <c r="N29" s="15">
        <v>0</v>
      </c>
      <c r="O29" s="15">
        <v>0</v>
      </c>
      <c r="P29" s="15">
        <v>0</v>
      </c>
      <c r="Q29" s="13">
        <v>0</v>
      </c>
      <c r="R29" s="14">
        <v>0</v>
      </c>
      <c r="S29" s="15">
        <v>0</v>
      </c>
      <c r="T29" s="15">
        <v>0</v>
      </c>
      <c r="U29" s="15">
        <v>0</v>
      </c>
      <c r="V29" s="13">
        <v>0</v>
      </c>
      <c r="W29" s="15">
        <v>0</v>
      </c>
      <c r="X29" s="15">
        <v>0</v>
      </c>
      <c r="Y29" s="15">
        <v>0</v>
      </c>
      <c r="Z29" s="15">
        <v>0</v>
      </c>
      <c r="AA29" s="13">
        <v>0</v>
      </c>
      <c r="AB29" s="15">
        <v>0</v>
      </c>
      <c r="AC29" s="15">
        <v>0</v>
      </c>
      <c r="AD29" s="15">
        <v>0</v>
      </c>
      <c r="AE29" s="15">
        <v>0</v>
      </c>
      <c r="AF29" s="13">
        <v>0</v>
      </c>
    </row>
    <row r="30" spans="1:32" x14ac:dyDescent="0.35">
      <c r="A30" s="12" t="s">
        <v>25</v>
      </c>
      <c r="B30" s="21">
        <v>-2611.6320884257229</v>
      </c>
      <c r="C30" s="22">
        <v>-673.47769023689568</v>
      </c>
      <c r="D30" s="23">
        <v>-704.20156323357651</v>
      </c>
      <c r="E30" s="23">
        <v>-677.17871481013549</v>
      </c>
      <c r="F30" s="23">
        <v>-724.91514434179408</v>
      </c>
      <c r="G30" s="21">
        <v>-2779.7731126224021</v>
      </c>
      <c r="H30" s="22">
        <v>-718.59618585779253</v>
      </c>
      <c r="I30" s="23">
        <v>-764.72727270728637</v>
      </c>
      <c r="J30" s="23">
        <v>-844.93555790364553</v>
      </c>
      <c r="K30" s="23">
        <v>-894.81098353127572</v>
      </c>
      <c r="L30" s="21">
        <v>-3223.07</v>
      </c>
      <c r="M30" s="22">
        <v>-993.26800000000003</v>
      </c>
      <c r="N30" s="23">
        <v>-962.80799999999999</v>
      </c>
      <c r="O30" s="23">
        <v>-1149.7080000000001</v>
      </c>
      <c r="P30" s="23">
        <v>-1205.3309999999999</v>
      </c>
      <c r="Q30" s="21">
        <v>-4311.1149999999998</v>
      </c>
      <c r="R30" s="22">
        <v>-1207.1500000000001</v>
      </c>
      <c r="S30" s="23">
        <v>-1155.0840000000001</v>
      </c>
      <c r="T30" s="23">
        <v>-1195.021</v>
      </c>
      <c r="U30" s="23">
        <v>-1372.3340000000001</v>
      </c>
      <c r="V30" s="21">
        <v>-4929.5889999999999</v>
      </c>
      <c r="W30" s="23">
        <v>-1481.2</v>
      </c>
      <c r="X30" s="23">
        <v>-1522.3</v>
      </c>
      <c r="Y30" s="23">
        <v>-1636.7</v>
      </c>
      <c r="Z30" s="23">
        <v>-1939.1000000000001</v>
      </c>
      <c r="AA30" s="21">
        <v>-6579.3</v>
      </c>
      <c r="AB30" s="23">
        <v>-1775.5</v>
      </c>
      <c r="AC30" s="23">
        <v>-1813.2</v>
      </c>
      <c r="AD30" s="23">
        <v>-1841.2</v>
      </c>
      <c r="AE30" s="23">
        <v>-1999.9</v>
      </c>
      <c r="AF30" s="21">
        <f t="shared" si="1"/>
        <v>-7429.7999999999993</v>
      </c>
    </row>
    <row r="31" spans="1:32" x14ac:dyDescent="0.35">
      <c r="A31" s="17" t="s">
        <v>26</v>
      </c>
      <c r="B31" s="18">
        <v>11663.202520139224</v>
      </c>
      <c r="C31" s="19">
        <v>2329.4433177765823</v>
      </c>
      <c r="D31" s="20">
        <v>4068.6562068210646</v>
      </c>
      <c r="E31" s="20">
        <v>3705.2314572837686</v>
      </c>
      <c r="F31" s="20">
        <v>4162.8319561518683</v>
      </c>
      <c r="G31" s="18">
        <v>14266.162938033285</v>
      </c>
      <c r="H31" s="19">
        <v>2432.0030360145929</v>
      </c>
      <c r="I31" s="20">
        <v>3586.371900166911</v>
      </c>
      <c r="J31" s="20">
        <v>3859.192424858833</v>
      </c>
      <c r="K31" s="20">
        <v>4603.6926599380076</v>
      </c>
      <c r="L31" s="18">
        <v>14481.260020978341</v>
      </c>
      <c r="M31" s="19">
        <v>2384.5922884409997</v>
      </c>
      <c r="N31" s="20">
        <v>4007.8688763525988</v>
      </c>
      <c r="O31" s="20">
        <v>3975.9641926713234</v>
      </c>
      <c r="P31" s="20">
        <v>4758.9025849993322</v>
      </c>
      <c r="Q31" s="18">
        <v>15127.327942464255</v>
      </c>
      <c r="R31" s="19">
        <v>2729.7510413526011</v>
      </c>
      <c r="S31" s="20">
        <v>4136.7598743683011</v>
      </c>
      <c r="T31" s="20">
        <v>3995.5762470092004</v>
      </c>
      <c r="U31" s="20">
        <v>4295.2285208356088</v>
      </c>
      <c r="V31" s="18">
        <v>15157.397143565711</v>
      </c>
      <c r="W31" s="20">
        <v>2528.3034975799992</v>
      </c>
      <c r="X31" s="20">
        <v>4232</v>
      </c>
      <c r="Y31" s="20">
        <f>+Y27+Y28+Y30</f>
        <v>4151.5</v>
      </c>
      <c r="Z31" s="20">
        <v>17829.396502419997</v>
      </c>
      <c r="AA31" s="18">
        <v>28741.199999999997</v>
      </c>
      <c r="AB31" s="20">
        <v>2547.4</v>
      </c>
      <c r="AC31" s="20">
        <f>+AC27+AC28+AC30</f>
        <v>4208.3999999999987</v>
      </c>
      <c r="AD31" s="20">
        <f>+AD27+AD28+AD30</f>
        <v>4638.1000000000004</v>
      </c>
      <c r="AE31" s="20">
        <f>+AE27+AE28+AE30</f>
        <v>5428.1</v>
      </c>
      <c r="AF31" s="18">
        <f>+AF27+AF28+AF30</f>
        <v>16822</v>
      </c>
    </row>
    <row r="32" spans="1:32" ht="14.5" customHeight="1" thickBot="1" x14ac:dyDescent="0.4"/>
    <row r="33" spans="1:32" ht="14.5" customHeight="1" x14ac:dyDescent="0.35">
      <c r="A33" s="429" t="s">
        <v>292</v>
      </c>
      <c r="W33" s="29"/>
      <c r="X33" s="29"/>
      <c r="Y33" s="29"/>
      <c r="Z33" s="29"/>
      <c r="AA33" s="29"/>
      <c r="AB33" s="29"/>
      <c r="AC33" s="29"/>
      <c r="AD33" s="29"/>
      <c r="AE33" s="29"/>
      <c r="AF33" s="29"/>
    </row>
    <row r="34" spans="1:32" x14ac:dyDescent="0.35">
      <c r="A34" s="430"/>
    </row>
    <row r="35" spans="1:32" x14ac:dyDescent="0.35">
      <c r="A35" s="430"/>
    </row>
    <row r="36" spans="1:32" x14ac:dyDescent="0.35">
      <c r="A36" s="430"/>
    </row>
    <row r="37" spans="1:32" x14ac:dyDescent="0.35">
      <c r="A37" s="430"/>
    </row>
    <row r="38" spans="1:32" x14ac:dyDescent="0.35">
      <c r="A38" s="430"/>
    </row>
    <row r="39" spans="1:32" x14ac:dyDescent="0.35">
      <c r="A39" s="430"/>
    </row>
    <row r="40" spans="1:32" x14ac:dyDescent="0.35">
      <c r="A40" s="430"/>
    </row>
    <row r="41" spans="1:32" ht="15" thickBot="1" x14ac:dyDescent="0.4">
      <c r="A41" s="237" t="s">
        <v>284</v>
      </c>
    </row>
  </sheetData>
  <mergeCells count="7">
    <mergeCell ref="A33:A40"/>
    <mergeCell ref="AB3:AF3"/>
    <mergeCell ref="C3:G3"/>
    <mergeCell ref="H3:L3"/>
    <mergeCell ref="M3:Q3"/>
    <mergeCell ref="R3:V3"/>
    <mergeCell ref="W3:AA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18321-939B-4DF5-8C6A-478DA9A853C2}">
  <dimension ref="A1:BX67"/>
  <sheetViews>
    <sheetView showGridLines="0" zoomScale="72" zoomScaleNormal="100" workbookViewId="0">
      <pane xSplit="1" ySplit="4" topLeftCell="BK5" activePane="bottomRight" state="frozen"/>
      <selection pane="topRight" activeCell="B1" sqref="B1"/>
      <selection pane="bottomLeft" activeCell="A5" sqref="A5"/>
      <selection pane="bottomRight" activeCell="BV4" sqref="BV4"/>
    </sheetView>
  </sheetViews>
  <sheetFormatPr baseColWidth="10" defaultColWidth="9.08984375" defaultRowHeight="14.5" x14ac:dyDescent="0.35"/>
  <cols>
    <col min="1" max="1" width="51" bestFit="1" customWidth="1"/>
    <col min="2" max="2" width="9.81640625" bestFit="1" customWidth="1"/>
    <col min="3" max="3" width="10.6328125" bestFit="1" customWidth="1"/>
    <col min="4" max="5" width="9.81640625" bestFit="1" customWidth="1"/>
    <col min="6" max="6" width="7.90625" customWidth="1"/>
    <col min="7" max="10" width="9.81640625" bestFit="1" customWidth="1"/>
    <col min="11" max="11" width="7.90625" customWidth="1"/>
    <col min="12" max="15" width="9.81640625" bestFit="1" customWidth="1"/>
    <col min="16" max="16" width="10.54296875" style="128" customWidth="1"/>
    <col min="17" max="20" width="9.81640625" bestFit="1" customWidth="1"/>
    <col min="21" max="21" width="9.08984375" customWidth="1"/>
    <col min="22" max="28" width="11.453125" customWidth="1"/>
    <col min="29" max="30" width="9.81640625" bestFit="1" customWidth="1"/>
    <col min="31" max="33" width="11.453125" customWidth="1"/>
    <col min="34" max="34" width="9.81640625" bestFit="1" customWidth="1"/>
    <col min="35" max="35" width="10.6328125" bestFit="1" customWidth="1"/>
    <col min="36" max="36" width="11.453125" customWidth="1"/>
    <col min="37" max="40" width="10.6328125" bestFit="1" customWidth="1"/>
    <col min="41" max="41" width="10.1796875" bestFit="1" customWidth="1"/>
    <col min="42" max="42" width="10.36328125" style="41" bestFit="1" customWidth="1"/>
    <col min="43" max="43" width="10.36328125" bestFit="1" customWidth="1"/>
    <col min="44" max="44" width="11.6328125" customWidth="1"/>
    <col min="45" max="45" width="11.08984375" customWidth="1"/>
    <col min="47" max="50" width="9.54296875" bestFit="1" customWidth="1"/>
    <col min="52" max="55" width="9.54296875" bestFit="1" customWidth="1"/>
    <col min="57" max="60" width="9.54296875" bestFit="1" customWidth="1"/>
    <col min="62" max="65" width="9.54296875" bestFit="1" customWidth="1"/>
    <col min="66" max="66" width="9.08984375" customWidth="1"/>
    <col min="67" max="68" width="9.54296875" bestFit="1" customWidth="1"/>
    <col min="69" max="69" width="10.1796875" bestFit="1" customWidth="1"/>
    <col min="72" max="73" width="9.54296875" bestFit="1" customWidth="1"/>
    <col min="74" max="74" width="10.1796875" bestFit="1" customWidth="1"/>
  </cols>
  <sheetData>
    <row r="1" spans="1:76" x14ac:dyDescent="0.35">
      <c r="A1" s="238" t="s">
        <v>293</v>
      </c>
      <c r="B1" s="41"/>
      <c r="G1" s="41"/>
      <c r="L1" s="41"/>
      <c r="P1" s="32"/>
      <c r="U1" s="30"/>
      <c r="Z1" s="30"/>
      <c r="AE1" s="30"/>
      <c r="AJ1" s="30"/>
      <c r="AT1" s="30"/>
      <c r="AU1" s="41"/>
      <c r="AY1" s="30"/>
      <c r="BD1" s="30"/>
      <c r="BI1" s="30"/>
      <c r="BN1" s="30"/>
      <c r="BT1" s="41"/>
    </row>
    <row r="2" spans="1:76" x14ac:dyDescent="0.35">
      <c r="B2" s="41"/>
      <c r="G2" s="41"/>
      <c r="L2" s="41"/>
      <c r="P2" s="32"/>
      <c r="U2" s="30"/>
      <c r="Z2" s="30"/>
      <c r="AE2" s="30"/>
      <c r="AJ2" s="30"/>
      <c r="AT2" s="30"/>
      <c r="AU2" s="41"/>
      <c r="AY2" s="30"/>
      <c r="BD2" s="30"/>
      <c r="BI2" s="30"/>
      <c r="BN2" s="30"/>
      <c r="BT2" s="41"/>
    </row>
    <row r="3" spans="1:76" s="3" customFormat="1" ht="18.75" customHeight="1" x14ac:dyDescent="0.35">
      <c r="A3" s="345" t="s">
        <v>41</v>
      </c>
      <c r="B3" s="431">
        <v>2011</v>
      </c>
      <c r="C3" s="432"/>
      <c r="D3" s="432"/>
      <c r="E3" s="432"/>
      <c r="F3" s="433"/>
      <c r="G3" s="431">
        <v>2012</v>
      </c>
      <c r="H3" s="432"/>
      <c r="I3" s="432"/>
      <c r="J3" s="432"/>
      <c r="K3" s="433"/>
      <c r="L3" s="431">
        <v>2013</v>
      </c>
      <c r="M3" s="432"/>
      <c r="N3" s="432"/>
      <c r="O3" s="432"/>
      <c r="P3" s="433"/>
      <c r="Q3" s="431">
        <v>2014</v>
      </c>
      <c r="R3" s="432"/>
      <c r="S3" s="432"/>
      <c r="T3" s="432"/>
      <c r="U3" s="433"/>
      <c r="V3" s="431">
        <v>2015</v>
      </c>
      <c r="W3" s="432"/>
      <c r="X3" s="432"/>
      <c r="Y3" s="432"/>
      <c r="Z3" s="433"/>
      <c r="AA3" s="431">
        <v>2016</v>
      </c>
      <c r="AB3" s="432"/>
      <c r="AC3" s="432"/>
      <c r="AD3" s="432"/>
      <c r="AE3" s="433"/>
      <c r="AF3" s="431">
        <v>2017</v>
      </c>
      <c r="AG3" s="432"/>
      <c r="AH3" s="432"/>
      <c r="AI3" s="432"/>
      <c r="AJ3" s="433"/>
      <c r="AK3" s="431" t="s">
        <v>306</v>
      </c>
      <c r="AL3" s="432"/>
      <c r="AM3" s="432"/>
      <c r="AN3" s="432"/>
      <c r="AO3" s="433"/>
      <c r="AP3" s="431" t="s">
        <v>317</v>
      </c>
      <c r="AQ3" s="432"/>
      <c r="AR3" s="432"/>
      <c r="AS3" s="432"/>
      <c r="AT3" s="433"/>
      <c r="AU3" s="431">
        <v>2020</v>
      </c>
      <c r="AV3" s="432"/>
      <c r="AW3" s="432"/>
      <c r="AX3" s="432"/>
      <c r="AY3" s="433"/>
      <c r="AZ3" s="431">
        <v>2021</v>
      </c>
      <c r="BA3" s="432"/>
      <c r="BB3" s="432"/>
      <c r="BC3" s="432"/>
      <c r="BD3" s="433"/>
      <c r="BE3" s="431" t="s">
        <v>318</v>
      </c>
      <c r="BF3" s="432"/>
      <c r="BG3" s="432"/>
      <c r="BH3" s="432"/>
      <c r="BI3" s="433"/>
      <c r="BJ3" s="431">
        <v>2023</v>
      </c>
      <c r="BK3" s="432"/>
      <c r="BL3" s="432"/>
      <c r="BM3" s="432"/>
      <c r="BN3" s="433"/>
      <c r="BO3" s="437" t="s">
        <v>319</v>
      </c>
      <c r="BP3" s="438"/>
      <c r="BQ3" s="438"/>
      <c r="BR3" s="438"/>
      <c r="BS3" s="438"/>
      <c r="BT3" s="437">
        <v>2025</v>
      </c>
      <c r="BU3" s="438"/>
      <c r="BV3" s="438"/>
      <c r="BW3" s="438"/>
      <c r="BX3" s="438"/>
    </row>
    <row r="4" spans="1:76" ht="14.25" customHeight="1" x14ac:dyDescent="0.35">
      <c r="A4" s="4"/>
      <c r="B4" s="6" t="s">
        <v>8</v>
      </c>
      <c r="C4" s="7" t="s">
        <v>9</v>
      </c>
      <c r="D4" s="7" t="s">
        <v>10</v>
      </c>
      <c r="E4" s="7" t="s">
        <v>11</v>
      </c>
      <c r="F4" s="7" t="s">
        <v>7</v>
      </c>
      <c r="G4" s="6" t="s">
        <v>8</v>
      </c>
      <c r="H4" s="7" t="s">
        <v>9</v>
      </c>
      <c r="I4" s="7" t="s">
        <v>10</v>
      </c>
      <c r="J4" s="7" t="s">
        <v>11</v>
      </c>
      <c r="K4" s="7" t="s">
        <v>7</v>
      </c>
      <c r="L4" s="6" t="s">
        <v>8</v>
      </c>
      <c r="M4" s="7" t="s">
        <v>9</v>
      </c>
      <c r="N4" s="7" t="s">
        <v>10</v>
      </c>
      <c r="O4" s="7" t="s">
        <v>11</v>
      </c>
      <c r="P4" s="31" t="s">
        <v>7</v>
      </c>
      <c r="Q4" s="7" t="s">
        <v>8</v>
      </c>
      <c r="R4" s="7" t="s">
        <v>9</v>
      </c>
      <c r="S4" s="7" t="s">
        <v>10</v>
      </c>
      <c r="T4" s="7" t="s">
        <v>11</v>
      </c>
      <c r="U4" s="31" t="s">
        <v>7</v>
      </c>
      <c r="V4" s="7" t="s">
        <v>8</v>
      </c>
      <c r="W4" s="7" t="s">
        <v>9</v>
      </c>
      <c r="X4" s="7" t="s">
        <v>10</v>
      </c>
      <c r="Y4" s="7" t="s">
        <v>11</v>
      </c>
      <c r="Z4" s="31" t="s">
        <v>7</v>
      </c>
      <c r="AA4" s="7" t="s">
        <v>8</v>
      </c>
      <c r="AB4" s="7" t="s">
        <v>9</v>
      </c>
      <c r="AC4" s="7" t="s">
        <v>10</v>
      </c>
      <c r="AD4" s="7" t="s">
        <v>11</v>
      </c>
      <c r="AE4" s="31" t="s">
        <v>7</v>
      </c>
      <c r="AF4" s="7" t="s">
        <v>8</v>
      </c>
      <c r="AG4" s="7" t="s">
        <v>9</v>
      </c>
      <c r="AH4" s="7" t="s">
        <v>10</v>
      </c>
      <c r="AI4" s="7" t="s">
        <v>11</v>
      </c>
      <c r="AJ4" s="31" t="s">
        <v>7</v>
      </c>
      <c r="AK4" s="7" t="s">
        <v>8</v>
      </c>
      <c r="AL4" s="7" t="s">
        <v>9</v>
      </c>
      <c r="AM4" s="7" t="s">
        <v>10</v>
      </c>
      <c r="AN4" s="7" t="s">
        <v>11</v>
      </c>
      <c r="AO4" s="7" t="s">
        <v>7</v>
      </c>
      <c r="AP4" s="6" t="s">
        <v>43</v>
      </c>
      <c r="AQ4" s="7" t="s">
        <v>46</v>
      </c>
      <c r="AR4" s="7" t="s">
        <v>47</v>
      </c>
      <c r="AS4" s="7" t="s">
        <v>48</v>
      </c>
      <c r="AT4" s="5" t="s">
        <v>7</v>
      </c>
      <c r="AU4" s="6" t="s">
        <v>50</v>
      </c>
      <c r="AV4" s="7" t="s">
        <v>52</v>
      </c>
      <c r="AW4" s="7" t="s">
        <v>53</v>
      </c>
      <c r="AX4" s="7" t="s">
        <v>55</v>
      </c>
      <c r="AY4" s="5" t="s">
        <v>7</v>
      </c>
      <c r="AZ4" s="6" t="s">
        <v>56</v>
      </c>
      <c r="BA4" s="7" t="s">
        <v>57</v>
      </c>
      <c r="BB4" s="7" t="s">
        <v>58</v>
      </c>
      <c r="BC4" s="7" t="s">
        <v>60</v>
      </c>
      <c r="BD4" s="5" t="s">
        <v>7</v>
      </c>
      <c r="BE4" s="7" t="s">
        <v>61</v>
      </c>
      <c r="BF4" s="7" t="s">
        <v>64</v>
      </c>
      <c r="BG4" s="7" t="s">
        <v>65</v>
      </c>
      <c r="BH4" s="7" t="s">
        <v>66</v>
      </c>
      <c r="BI4" s="5" t="s">
        <v>7</v>
      </c>
      <c r="BJ4" s="7" t="s">
        <v>67</v>
      </c>
      <c r="BK4" s="7" t="s">
        <v>68</v>
      </c>
      <c r="BL4" s="7" t="s">
        <v>69</v>
      </c>
      <c r="BM4" s="7" t="s">
        <v>70</v>
      </c>
      <c r="BN4" s="5" t="s">
        <v>7</v>
      </c>
      <c r="BO4" s="7" t="s">
        <v>71</v>
      </c>
      <c r="BP4" s="7" t="s">
        <v>72</v>
      </c>
      <c r="BQ4" s="7" t="s">
        <v>73</v>
      </c>
      <c r="BR4" s="7" t="s">
        <v>304</v>
      </c>
      <c r="BS4" s="7" t="s">
        <v>7</v>
      </c>
      <c r="BT4" s="6" t="s">
        <v>331</v>
      </c>
      <c r="BU4" s="7" t="s">
        <v>332</v>
      </c>
      <c r="BV4" s="7" t="s">
        <v>333</v>
      </c>
      <c r="BW4" s="7"/>
      <c r="BX4" s="7"/>
    </row>
    <row r="5" spans="1:76" ht="14.25" customHeight="1" x14ac:dyDescent="0.35">
      <c r="A5" s="4"/>
      <c r="B5" s="9"/>
      <c r="G5" s="41"/>
      <c r="L5" s="41"/>
      <c r="P5" s="32"/>
      <c r="U5" s="32"/>
      <c r="Z5" s="32"/>
      <c r="AA5" s="23"/>
      <c r="AE5" s="32"/>
      <c r="AF5" s="23"/>
      <c r="AG5" s="23"/>
      <c r="AJ5" s="32"/>
      <c r="AT5" s="30"/>
      <c r="AU5" s="41"/>
      <c r="AY5" s="30"/>
      <c r="BD5" s="30"/>
      <c r="BI5" s="30"/>
      <c r="BN5" s="30"/>
      <c r="BT5" s="41"/>
    </row>
    <row r="6" spans="1:76" x14ac:dyDescent="0.35">
      <c r="A6" s="11" t="s">
        <v>12</v>
      </c>
      <c r="B6" s="9"/>
      <c r="G6" s="41"/>
      <c r="L6" s="22"/>
      <c r="M6" s="23"/>
      <c r="N6" s="23"/>
      <c r="O6" s="23"/>
      <c r="P6" s="32"/>
      <c r="Q6" s="23"/>
      <c r="R6" s="23"/>
      <c r="S6" s="23"/>
      <c r="T6" s="23"/>
      <c r="U6" s="32"/>
      <c r="V6" s="23"/>
      <c r="W6" s="23"/>
      <c r="X6" s="23"/>
      <c r="Y6" s="23"/>
      <c r="Z6" s="32"/>
      <c r="AA6" s="23"/>
      <c r="AE6" s="32"/>
      <c r="AF6" s="23"/>
      <c r="AG6" s="23"/>
      <c r="AJ6" s="32"/>
      <c r="AT6" s="30"/>
      <c r="AU6" s="41"/>
      <c r="AY6" s="30"/>
      <c r="BD6" s="30"/>
      <c r="BI6" s="30"/>
      <c r="BN6" s="30"/>
      <c r="BT6" s="41"/>
    </row>
    <row r="7" spans="1:76" ht="14.25" customHeight="1" x14ac:dyDescent="0.35">
      <c r="A7" s="12" t="s">
        <v>27</v>
      </c>
      <c r="B7" s="227">
        <v>5696.5</v>
      </c>
      <c r="C7" s="58">
        <v>7253.2</v>
      </c>
      <c r="D7" s="58">
        <v>7997.3</v>
      </c>
      <c r="E7" s="58">
        <v>9738.6</v>
      </c>
      <c r="F7" s="58">
        <v>30685.599999999999</v>
      </c>
      <c r="G7" s="227">
        <v>6470.1</v>
      </c>
      <c r="H7" s="58">
        <v>7845.4</v>
      </c>
      <c r="I7" s="58">
        <v>8349.7999999999993</v>
      </c>
      <c r="J7" s="58">
        <v>10218.700000000001</v>
      </c>
      <c r="K7" s="58">
        <v>32884.050000000003</v>
      </c>
      <c r="L7" s="227">
        <v>6348.0999999999995</v>
      </c>
      <c r="M7" s="58">
        <v>8241.6999999999989</v>
      </c>
      <c r="N7" s="58">
        <v>8794</v>
      </c>
      <c r="O7" s="58">
        <v>10433.799999999999</v>
      </c>
      <c r="P7" s="59">
        <v>33817.599999999999</v>
      </c>
      <c r="Q7" s="58">
        <v>6641.8</v>
      </c>
      <c r="R7" s="58">
        <v>8605.6</v>
      </c>
      <c r="S7" s="58">
        <v>8491.7999999999993</v>
      </c>
      <c r="T7" s="58">
        <v>11128.9</v>
      </c>
      <c r="U7" s="59">
        <v>34868.1</v>
      </c>
      <c r="V7" s="58">
        <v>7021</v>
      </c>
      <c r="W7" s="58">
        <v>7923</v>
      </c>
      <c r="X7" s="58">
        <v>8625.2999999999993</v>
      </c>
      <c r="Y7" s="58">
        <v>10763.4</v>
      </c>
      <c r="Z7" s="59">
        <v>34332.699999999997</v>
      </c>
      <c r="AA7" s="58">
        <v>7526.4000000000005</v>
      </c>
      <c r="AB7" s="58">
        <v>8793</v>
      </c>
      <c r="AC7" s="58">
        <v>8676.2999999999993</v>
      </c>
      <c r="AD7" s="58">
        <v>11690.9</v>
      </c>
      <c r="AE7" s="59">
        <v>36686.6</v>
      </c>
      <c r="AF7" s="58">
        <v>7290.7</v>
      </c>
      <c r="AG7" s="58">
        <v>8075.9000000000005</v>
      </c>
      <c r="AH7" s="58">
        <v>8024.9</v>
      </c>
      <c r="AI7" s="58">
        <v>10605.8</v>
      </c>
      <c r="AJ7" s="59">
        <v>33997.199999999997</v>
      </c>
      <c r="AK7" s="58">
        <v>7899.4</v>
      </c>
      <c r="AL7" s="58">
        <v>10971.400000000001</v>
      </c>
      <c r="AM7" s="58">
        <v>9710.1</v>
      </c>
      <c r="AN7" s="58">
        <v>10642.8</v>
      </c>
      <c r="AO7" s="58">
        <v>39223.699999999997</v>
      </c>
      <c r="AP7" s="60">
        <v>7184.9</v>
      </c>
      <c r="AQ7" s="54">
        <v>8050</v>
      </c>
      <c r="AR7" s="54">
        <v>8659</v>
      </c>
      <c r="AS7" s="54">
        <f>+AS8+AS9+AS10</f>
        <v>11166.6</v>
      </c>
      <c r="AT7" s="56">
        <f>+AT8+AT10+AT9</f>
        <v>35060.5</v>
      </c>
      <c r="AU7" s="60">
        <v>6727.6</v>
      </c>
      <c r="AV7" s="54">
        <v>6740.6</v>
      </c>
      <c r="AW7" s="54">
        <v>8033.4</v>
      </c>
      <c r="AX7" s="54">
        <v>11111.5</v>
      </c>
      <c r="AY7" s="56">
        <v>32613.1</v>
      </c>
      <c r="AZ7" s="54">
        <v>7416.1</v>
      </c>
      <c r="BA7" s="54">
        <v>7856.8</v>
      </c>
      <c r="BB7" s="54">
        <v>9109.7999999999993</v>
      </c>
      <c r="BC7" s="54">
        <v>11559.3</v>
      </c>
      <c r="BD7" s="56">
        <v>35941.9</v>
      </c>
      <c r="BE7" s="54" t="s">
        <v>87</v>
      </c>
      <c r="BF7" s="54" t="s">
        <v>87</v>
      </c>
      <c r="BG7" s="55" t="s">
        <v>87</v>
      </c>
      <c r="BH7" s="54" t="s">
        <v>87</v>
      </c>
      <c r="BI7" s="56" t="s">
        <v>87</v>
      </c>
      <c r="BJ7" s="54" t="s">
        <v>87</v>
      </c>
      <c r="BK7" s="55" t="s">
        <v>87</v>
      </c>
      <c r="BL7" s="55" t="s">
        <v>87</v>
      </c>
      <c r="BM7" s="55" t="s">
        <v>87</v>
      </c>
      <c r="BN7" s="57" t="s">
        <v>87</v>
      </c>
      <c r="BO7" s="55" t="s">
        <v>87</v>
      </c>
      <c r="BP7" s="55" t="s">
        <v>87</v>
      </c>
      <c r="BQ7" s="55" t="s">
        <v>87</v>
      </c>
      <c r="BR7" s="55" t="s">
        <v>87</v>
      </c>
      <c r="BS7" s="55" t="s">
        <v>87</v>
      </c>
      <c r="BT7" s="419" t="s">
        <v>87</v>
      </c>
      <c r="BU7" s="55" t="s">
        <v>87</v>
      </c>
      <c r="BV7" s="55" t="s">
        <v>87</v>
      </c>
      <c r="BW7" s="55"/>
      <c r="BX7" s="55"/>
    </row>
    <row r="8" spans="1:76" ht="14.25" customHeight="1" x14ac:dyDescent="0.35">
      <c r="A8" s="234" t="s">
        <v>28</v>
      </c>
      <c r="B8" s="227">
        <v>4131.3999999999996</v>
      </c>
      <c r="C8" s="58">
        <v>5570.7</v>
      </c>
      <c r="D8" s="58">
        <v>6059.4</v>
      </c>
      <c r="E8" s="58">
        <v>7444.6</v>
      </c>
      <c r="F8" s="58">
        <v>23206.1</v>
      </c>
      <c r="G8" s="227">
        <v>4533.1000000000004</v>
      </c>
      <c r="H8" s="58">
        <v>5566.9</v>
      </c>
      <c r="I8" s="58">
        <v>6119.7</v>
      </c>
      <c r="J8" s="58">
        <v>7716.15</v>
      </c>
      <c r="K8" s="58">
        <v>23935.899999999998</v>
      </c>
      <c r="L8" s="227">
        <v>4207.7</v>
      </c>
      <c r="M8" s="58">
        <v>5911.4</v>
      </c>
      <c r="N8" s="58">
        <v>6426.7</v>
      </c>
      <c r="O8" s="58">
        <v>8318.7000000000007</v>
      </c>
      <c r="P8" s="59">
        <v>24864.5</v>
      </c>
      <c r="Q8" s="58">
        <v>4552.6000000000004</v>
      </c>
      <c r="R8" s="58">
        <v>6264.7</v>
      </c>
      <c r="S8" s="58">
        <v>6015.4</v>
      </c>
      <c r="T8" s="58">
        <v>8633</v>
      </c>
      <c r="U8" s="59">
        <v>25465.699999999997</v>
      </c>
      <c r="V8" s="58">
        <v>4623.8999999999996</v>
      </c>
      <c r="W8" s="58">
        <v>5238.5</v>
      </c>
      <c r="X8" s="58">
        <v>5479.6</v>
      </c>
      <c r="Y8" s="58">
        <v>7687.3</v>
      </c>
      <c r="Z8" s="59">
        <v>23029.3</v>
      </c>
      <c r="AA8" s="58">
        <v>4478.7</v>
      </c>
      <c r="AB8" s="58">
        <v>5351</v>
      </c>
      <c r="AC8" s="58">
        <v>5397.9</v>
      </c>
      <c r="AD8" s="58">
        <v>7995.5</v>
      </c>
      <c r="AE8" s="59">
        <v>23223.1</v>
      </c>
      <c r="AF8" s="58">
        <v>4128.2</v>
      </c>
      <c r="AG8" s="58">
        <v>4826.6000000000004</v>
      </c>
      <c r="AH8" s="58">
        <v>4943.8</v>
      </c>
      <c r="AI8" s="58">
        <v>6820.5</v>
      </c>
      <c r="AJ8" s="59">
        <v>20719.099999999999</v>
      </c>
      <c r="AK8" s="58">
        <v>4272.7</v>
      </c>
      <c r="AL8" s="58">
        <v>5265.8</v>
      </c>
      <c r="AM8" s="58">
        <v>5051.2</v>
      </c>
      <c r="AN8" s="58">
        <v>6565.0999999999995</v>
      </c>
      <c r="AO8" s="58">
        <v>21154.9</v>
      </c>
      <c r="AP8" s="60">
        <v>3681.9</v>
      </c>
      <c r="AQ8" s="54">
        <v>4370.3</v>
      </c>
      <c r="AR8" s="54">
        <v>4786.6000000000004</v>
      </c>
      <c r="AS8" s="54">
        <v>6620.6</v>
      </c>
      <c r="AT8" s="56">
        <v>19459.400000000001</v>
      </c>
      <c r="AU8" s="60">
        <v>2635.1</v>
      </c>
      <c r="AV8" s="54">
        <v>2922.2</v>
      </c>
      <c r="AW8" s="54">
        <v>4164.3999999999996</v>
      </c>
      <c r="AX8" s="54">
        <v>6628.1</v>
      </c>
      <c r="AY8" s="56">
        <v>16349.800000000001</v>
      </c>
      <c r="AZ8" s="54">
        <v>3374.9</v>
      </c>
      <c r="BA8" s="54">
        <v>3860.2</v>
      </c>
      <c r="BB8" s="54">
        <v>4823.8</v>
      </c>
      <c r="BC8" s="54">
        <v>7103.2</v>
      </c>
      <c r="BD8" s="56">
        <v>19162</v>
      </c>
      <c r="BE8" s="54" t="s">
        <v>87</v>
      </c>
      <c r="BF8" s="54" t="s">
        <v>87</v>
      </c>
      <c r="BG8" s="55" t="s">
        <v>87</v>
      </c>
      <c r="BH8" s="54" t="s">
        <v>87</v>
      </c>
      <c r="BI8" s="56" t="s">
        <v>87</v>
      </c>
      <c r="BJ8" s="54" t="s">
        <v>87</v>
      </c>
      <c r="BK8" s="55" t="s">
        <v>87</v>
      </c>
      <c r="BL8" s="55" t="s">
        <v>87</v>
      </c>
      <c r="BM8" s="55" t="s">
        <v>87</v>
      </c>
      <c r="BN8" s="57" t="s">
        <v>87</v>
      </c>
      <c r="BO8" s="55" t="s">
        <v>87</v>
      </c>
      <c r="BP8" s="55" t="s">
        <v>87</v>
      </c>
      <c r="BQ8" s="55" t="s">
        <v>87</v>
      </c>
      <c r="BR8" s="55" t="s">
        <v>87</v>
      </c>
      <c r="BS8" s="55" t="s">
        <v>87</v>
      </c>
      <c r="BT8" s="419" t="s">
        <v>87</v>
      </c>
      <c r="BU8" s="55" t="s">
        <v>87</v>
      </c>
      <c r="BV8" s="55" t="s">
        <v>87</v>
      </c>
      <c r="BW8" s="55"/>
      <c r="BX8" s="55"/>
    </row>
    <row r="9" spans="1:76" ht="14.25" customHeight="1" x14ac:dyDescent="0.35">
      <c r="A9" s="234" t="s">
        <v>29</v>
      </c>
      <c r="B9" s="227">
        <v>606.4</v>
      </c>
      <c r="C9" s="58">
        <v>613.20000000000005</v>
      </c>
      <c r="D9" s="58">
        <v>672.6</v>
      </c>
      <c r="E9" s="58">
        <v>698.6</v>
      </c>
      <c r="F9" s="58">
        <v>2590.7999999999997</v>
      </c>
      <c r="G9" s="227">
        <v>742.7</v>
      </c>
      <c r="H9" s="58">
        <v>805.4</v>
      </c>
      <c r="I9" s="58">
        <v>821.7</v>
      </c>
      <c r="J9" s="58">
        <v>819.35</v>
      </c>
      <c r="K9" s="58">
        <v>3189.15</v>
      </c>
      <c r="L9" s="227">
        <v>870.9</v>
      </c>
      <c r="M9" s="58">
        <v>881.7</v>
      </c>
      <c r="N9" s="58">
        <v>872.3</v>
      </c>
      <c r="O9" s="58">
        <v>638.69999999999982</v>
      </c>
      <c r="P9" s="59">
        <v>3263.6</v>
      </c>
      <c r="Q9" s="58">
        <v>688.1</v>
      </c>
      <c r="R9" s="58">
        <v>672</v>
      </c>
      <c r="S9" s="58">
        <v>718.5</v>
      </c>
      <c r="T9" s="58">
        <v>775.8</v>
      </c>
      <c r="U9" s="59">
        <v>2854.3999999999996</v>
      </c>
      <c r="V9" s="58">
        <v>821.8</v>
      </c>
      <c r="W9" s="58">
        <v>854.1</v>
      </c>
      <c r="X9" s="58">
        <v>934.7</v>
      </c>
      <c r="Y9" s="58">
        <v>984.9</v>
      </c>
      <c r="Z9" s="59">
        <v>3595.5000000000005</v>
      </c>
      <c r="AA9" s="58">
        <v>1077.9000000000001</v>
      </c>
      <c r="AB9" s="58">
        <v>1150.3</v>
      </c>
      <c r="AC9" s="58">
        <v>1125.8</v>
      </c>
      <c r="AD9" s="58">
        <v>1045.4000000000001</v>
      </c>
      <c r="AE9" s="59">
        <v>4399.3999999999996</v>
      </c>
      <c r="AF9" s="58">
        <v>1042.3</v>
      </c>
      <c r="AG9" s="58">
        <v>941.1</v>
      </c>
      <c r="AH9" s="58">
        <v>929.7</v>
      </c>
      <c r="AI9" s="58">
        <v>1145.0999999999999</v>
      </c>
      <c r="AJ9" s="59">
        <v>4058.2000000000003</v>
      </c>
      <c r="AK9" s="58">
        <v>1179.0999999999999</v>
      </c>
      <c r="AL9" s="58">
        <v>1200.8</v>
      </c>
      <c r="AM9" s="58">
        <v>1182.8</v>
      </c>
      <c r="AN9" s="58">
        <v>1251.5999999999999</v>
      </c>
      <c r="AO9" s="58">
        <v>4814.3</v>
      </c>
      <c r="AP9" s="60">
        <v>1218.3</v>
      </c>
      <c r="AQ9" s="54">
        <v>1206</v>
      </c>
      <c r="AR9" s="54">
        <v>1238.9000000000001</v>
      </c>
      <c r="AS9" s="54">
        <v>1330</v>
      </c>
      <c r="AT9" s="56">
        <v>4993.2</v>
      </c>
      <c r="AU9" s="60">
        <v>1332.1</v>
      </c>
      <c r="AV9" s="54">
        <v>1400.7</v>
      </c>
      <c r="AW9" s="54">
        <v>1331.7</v>
      </c>
      <c r="AX9" s="54">
        <v>1401.7</v>
      </c>
      <c r="AY9" s="56">
        <v>5466.2000000000007</v>
      </c>
      <c r="AZ9" s="54">
        <v>1344.8</v>
      </c>
      <c r="BA9" s="54">
        <v>1329.6</v>
      </c>
      <c r="BB9" s="54">
        <v>1323.9</v>
      </c>
      <c r="BC9" s="54">
        <v>1392.5</v>
      </c>
      <c r="BD9" s="56">
        <v>5390.8</v>
      </c>
      <c r="BE9" s="54" t="s">
        <v>87</v>
      </c>
      <c r="BF9" s="54" t="s">
        <v>87</v>
      </c>
      <c r="BG9" s="55" t="s">
        <v>87</v>
      </c>
      <c r="BH9" s="54" t="s">
        <v>87</v>
      </c>
      <c r="BI9" s="56" t="s">
        <v>87</v>
      </c>
      <c r="BJ9" s="54" t="s">
        <v>87</v>
      </c>
      <c r="BK9" s="55" t="s">
        <v>87</v>
      </c>
      <c r="BL9" s="55" t="s">
        <v>87</v>
      </c>
      <c r="BM9" s="55" t="s">
        <v>87</v>
      </c>
      <c r="BN9" s="57" t="s">
        <v>87</v>
      </c>
      <c r="BO9" s="55" t="s">
        <v>87</v>
      </c>
      <c r="BP9" s="55" t="s">
        <v>87</v>
      </c>
      <c r="BQ9" s="55" t="s">
        <v>87</v>
      </c>
      <c r="BR9" s="55" t="s">
        <v>87</v>
      </c>
      <c r="BS9" s="55" t="s">
        <v>87</v>
      </c>
      <c r="BT9" s="419" t="s">
        <v>87</v>
      </c>
      <c r="BU9" s="55" t="s">
        <v>87</v>
      </c>
      <c r="BV9" s="55" t="s">
        <v>87</v>
      </c>
      <c r="BW9" s="55"/>
      <c r="BX9" s="55"/>
    </row>
    <row r="10" spans="1:76" ht="14.25" customHeight="1" x14ac:dyDescent="0.35">
      <c r="A10" s="234" t="s">
        <v>30</v>
      </c>
      <c r="B10" s="227">
        <v>958.7</v>
      </c>
      <c r="C10" s="58">
        <v>1069.3</v>
      </c>
      <c r="D10" s="58">
        <v>1265.3</v>
      </c>
      <c r="E10" s="58">
        <v>1595.4</v>
      </c>
      <c r="F10" s="58">
        <v>4888.7000000000007</v>
      </c>
      <c r="G10" s="227">
        <v>1194.3</v>
      </c>
      <c r="H10" s="58">
        <v>1473.1</v>
      </c>
      <c r="I10" s="58">
        <v>1408.4</v>
      </c>
      <c r="J10" s="58">
        <v>1683.2</v>
      </c>
      <c r="K10" s="58">
        <v>5759</v>
      </c>
      <c r="L10" s="227">
        <v>1269.5</v>
      </c>
      <c r="M10" s="58">
        <v>1448.6</v>
      </c>
      <c r="N10" s="58">
        <v>1495</v>
      </c>
      <c r="O10" s="58">
        <v>1476.3999999999996</v>
      </c>
      <c r="P10" s="59">
        <v>5689.5</v>
      </c>
      <c r="Q10" s="58">
        <v>1401.1</v>
      </c>
      <c r="R10" s="58">
        <v>1668.9</v>
      </c>
      <c r="S10" s="58">
        <v>1757.9</v>
      </c>
      <c r="T10" s="58">
        <v>1720.1</v>
      </c>
      <c r="U10" s="59">
        <v>6548</v>
      </c>
      <c r="V10" s="58">
        <v>1575.3</v>
      </c>
      <c r="W10" s="58">
        <v>1830.4</v>
      </c>
      <c r="X10" s="58">
        <v>2211</v>
      </c>
      <c r="Y10" s="58">
        <v>2091.1999999999998</v>
      </c>
      <c r="Z10" s="59">
        <v>7707.9</v>
      </c>
      <c r="AA10" s="58">
        <v>1969.8</v>
      </c>
      <c r="AB10" s="58">
        <v>2291.6999999999998</v>
      </c>
      <c r="AC10" s="58">
        <v>2152.6</v>
      </c>
      <c r="AD10" s="58">
        <v>2650</v>
      </c>
      <c r="AE10" s="59">
        <v>9064.1</v>
      </c>
      <c r="AF10" s="58">
        <v>2120.1999999999998</v>
      </c>
      <c r="AG10" s="58">
        <v>2308.1999999999998</v>
      </c>
      <c r="AH10" s="58">
        <v>2151.4</v>
      </c>
      <c r="AI10" s="58">
        <v>2640.2</v>
      </c>
      <c r="AJ10" s="59">
        <v>9220</v>
      </c>
      <c r="AK10" s="58">
        <v>2447.6</v>
      </c>
      <c r="AL10" s="58">
        <v>2781.3</v>
      </c>
      <c r="AM10" s="58">
        <v>2466</v>
      </c>
      <c r="AN10" s="58">
        <v>2826.1</v>
      </c>
      <c r="AO10" s="58">
        <v>10520.9</v>
      </c>
      <c r="AP10" s="60">
        <v>2284.6999999999998</v>
      </c>
      <c r="AQ10" s="54">
        <v>2473.6999999999998</v>
      </c>
      <c r="AR10" s="54">
        <v>2633.5</v>
      </c>
      <c r="AS10" s="54">
        <v>3216</v>
      </c>
      <c r="AT10" s="56">
        <v>10607.9</v>
      </c>
      <c r="AU10" s="60">
        <v>2760.4</v>
      </c>
      <c r="AV10" s="54">
        <v>2417.73</v>
      </c>
      <c r="AW10" s="54">
        <v>2537.3000000000002</v>
      </c>
      <c r="AX10" s="54">
        <v>3081.7</v>
      </c>
      <c r="AY10" s="56">
        <v>10797.13</v>
      </c>
      <c r="AZ10" s="54">
        <v>2696.4</v>
      </c>
      <c r="BA10" s="54">
        <v>2667</v>
      </c>
      <c r="BB10" s="54">
        <v>2962.1</v>
      </c>
      <c r="BC10" s="54">
        <v>3063.6</v>
      </c>
      <c r="BD10" s="56">
        <v>11389.1</v>
      </c>
      <c r="BE10" s="54" t="s">
        <v>87</v>
      </c>
      <c r="BF10" s="54" t="s">
        <v>87</v>
      </c>
      <c r="BG10" s="55" t="s">
        <v>87</v>
      </c>
      <c r="BH10" s="54" t="s">
        <v>87</v>
      </c>
      <c r="BI10" s="56" t="s">
        <v>87</v>
      </c>
      <c r="BJ10" s="54" t="s">
        <v>87</v>
      </c>
      <c r="BK10" s="55" t="s">
        <v>87</v>
      </c>
      <c r="BL10" s="55" t="s">
        <v>87</v>
      </c>
      <c r="BM10" s="55" t="s">
        <v>87</v>
      </c>
      <c r="BN10" s="57" t="s">
        <v>87</v>
      </c>
      <c r="BO10" s="55" t="s">
        <v>87</v>
      </c>
      <c r="BP10" s="55" t="s">
        <v>87</v>
      </c>
      <c r="BQ10" s="55" t="s">
        <v>87</v>
      </c>
      <c r="BR10" s="55" t="s">
        <v>87</v>
      </c>
      <c r="BS10" s="55" t="s">
        <v>87</v>
      </c>
      <c r="BT10" s="419" t="s">
        <v>87</v>
      </c>
      <c r="BU10" s="55" t="s">
        <v>87</v>
      </c>
      <c r="BV10" s="55" t="s">
        <v>87</v>
      </c>
      <c r="BW10" s="55"/>
      <c r="BX10" s="55"/>
    </row>
    <row r="11" spans="1:76" ht="14.25" customHeight="1" x14ac:dyDescent="0.35">
      <c r="A11" s="12" t="s">
        <v>34</v>
      </c>
      <c r="B11" s="227">
        <v>609.70000000000005</v>
      </c>
      <c r="C11" s="58">
        <v>795.8</v>
      </c>
      <c r="D11" s="58">
        <v>810.9</v>
      </c>
      <c r="E11" s="58">
        <v>975.4</v>
      </c>
      <c r="F11" s="58">
        <v>3191.8</v>
      </c>
      <c r="G11" s="227">
        <v>695.6</v>
      </c>
      <c r="H11" s="58">
        <v>928.7</v>
      </c>
      <c r="I11" s="58">
        <v>828.3</v>
      </c>
      <c r="J11" s="58">
        <v>1000.3</v>
      </c>
      <c r="K11" s="58">
        <v>3453</v>
      </c>
      <c r="L11" s="227">
        <v>666.5</v>
      </c>
      <c r="M11" s="58">
        <v>838.7</v>
      </c>
      <c r="N11" s="58">
        <v>785.4</v>
      </c>
      <c r="O11" s="58">
        <v>927.7</v>
      </c>
      <c r="P11" s="59">
        <v>3218.3</v>
      </c>
      <c r="Q11" s="58" t="s">
        <v>87</v>
      </c>
      <c r="R11" s="58" t="s">
        <v>87</v>
      </c>
      <c r="S11" s="58" t="s">
        <v>87</v>
      </c>
      <c r="T11" s="58" t="s">
        <v>87</v>
      </c>
      <c r="U11" s="59" t="s">
        <v>87</v>
      </c>
      <c r="V11" s="58" t="s">
        <v>87</v>
      </c>
      <c r="W11" s="58" t="s">
        <v>87</v>
      </c>
      <c r="X11" s="58" t="s">
        <v>87</v>
      </c>
      <c r="Y11" s="58" t="s">
        <v>87</v>
      </c>
      <c r="Z11" s="59" t="s">
        <v>87</v>
      </c>
      <c r="AA11" s="58" t="s">
        <v>87</v>
      </c>
      <c r="AB11" s="58" t="s">
        <v>87</v>
      </c>
      <c r="AC11" s="58" t="s">
        <v>87</v>
      </c>
      <c r="AD11" s="58" t="s">
        <v>87</v>
      </c>
      <c r="AE11" s="59" t="s">
        <v>87</v>
      </c>
      <c r="AF11" s="58" t="s">
        <v>87</v>
      </c>
      <c r="AG11" s="58" t="s">
        <v>87</v>
      </c>
      <c r="AH11" s="58" t="s">
        <v>87</v>
      </c>
      <c r="AI11" s="58" t="s">
        <v>87</v>
      </c>
      <c r="AJ11" s="59">
        <v>0</v>
      </c>
      <c r="AK11" s="58" t="s">
        <v>87</v>
      </c>
      <c r="AL11" s="58">
        <v>1723.5</v>
      </c>
      <c r="AM11" s="58">
        <v>1010.1</v>
      </c>
      <c r="AN11" s="58" t="s">
        <v>87</v>
      </c>
      <c r="AO11" s="58">
        <v>2733.6</v>
      </c>
      <c r="AP11" s="64" t="s">
        <v>87</v>
      </c>
      <c r="AQ11" s="62" t="s">
        <v>87</v>
      </c>
      <c r="AR11" s="62" t="s">
        <v>87</v>
      </c>
      <c r="AS11" s="62" t="s">
        <v>87</v>
      </c>
      <c r="AT11" s="63" t="s">
        <v>87</v>
      </c>
      <c r="AU11" s="64" t="s">
        <v>87</v>
      </c>
      <c r="AV11" s="61" t="s">
        <v>87</v>
      </c>
      <c r="AW11" s="61" t="s">
        <v>87</v>
      </c>
      <c r="AX11" s="61" t="s">
        <v>87</v>
      </c>
      <c r="AY11" s="63" t="s">
        <v>87</v>
      </c>
      <c r="AZ11" s="61" t="s">
        <v>87</v>
      </c>
      <c r="BA11" s="61" t="s">
        <v>87</v>
      </c>
      <c r="BB11" s="61" t="s">
        <v>87</v>
      </c>
      <c r="BC11" s="61" t="s">
        <v>87</v>
      </c>
      <c r="BD11" s="63" t="s">
        <v>87</v>
      </c>
      <c r="BE11" s="55" t="s">
        <v>87</v>
      </c>
      <c r="BF11" s="55" t="s">
        <v>87</v>
      </c>
      <c r="BG11" s="55" t="s">
        <v>87</v>
      </c>
      <c r="BH11" s="55" t="s">
        <v>87</v>
      </c>
      <c r="BI11" s="57" t="s">
        <v>87</v>
      </c>
      <c r="BJ11" s="55" t="s">
        <v>87</v>
      </c>
      <c r="BK11" s="55" t="s">
        <v>87</v>
      </c>
      <c r="BL11" s="55" t="s">
        <v>87</v>
      </c>
      <c r="BM11" s="55" t="s">
        <v>87</v>
      </c>
      <c r="BN11" s="57" t="s">
        <v>87</v>
      </c>
      <c r="BO11" s="55" t="s">
        <v>87</v>
      </c>
      <c r="BP11" s="55" t="s">
        <v>87</v>
      </c>
      <c r="BQ11" s="55" t="s">
        <v>87</v>
      </c>
      <c r="BR11" s="55" t="s">
        <v>87</v>
      </c>
      <c r="BS11" s="55" t="s">
        <v>87</v>
      </c>
      <c r="BT11" s="419" t="s">
        <v>87</v>
      </c>
      <c r="BU11" s="55" t="s">
        <v>87</v>
      </c>
      <c r="BV11" s="55" t="s">
        <v>87</v>
      </c>
      <c r="BW11" s="55"/>
      <c r="BX11" s="55"/>
    </row>
    <row r="12" spans="1:76" x14ac:dyDescent="0.35">
      <c r="A12" s="12" t="s">
        <v>18</v>
      </c>
      <c r="B12" s="227">
        <v>3229.7</v>
      </c>
      <c r="C12" s="58">
        <v>3332.7</v>
      </c>
      <c r="D12" s="58">
        <v>3394.8</v>
      </c>
      <c r="E12" s="58">
        <v>3678.1</v>
      </c>
      <c r="F12" s="58">
        <v>13635.300000000001</v>
      </c>
      <c r="G12" s="227">
        <v>3771.1</v>
      </c>
      <c r="H12" s="58">
        <v>3871.7</v>
      </c>
      <c r="I12" s="58">
        <v>3890.6</v>
      </c>
      <c r="J12" s="58">
        <v>4037</v>
      </c>
      <c r="K12" s="58">
        <v>15570.4</v>
      </c>
      <c r="L12" s="227">
        <v>3976.5</v>
      </c>
      <c r="M12" s="58">
        <v>4188.3999999999996</v>
      </c>
      <c r="N12" s="58">
        <v>4374.5</v>
      </c>
      <c r="O12" s="58">
        <v>4599.3999999999996</v>
      </c>
      <c r="P12" s="59">
        <v>17138.8</v>
      </c>
      <c r="Q12" s="58">
        <v>4600.6000000000004</v>
      </c>
      <c r="R12" s="58">
        <v>4803.7</v>
      </c>
      <c r="S12" s="58">
        <v>5305.1</v>
      </c>
      <c r="T12" s="58">
        <v>6227.8</v>
      </c>
      <c r="U12" s="59">
        <v>20937.2</v>
      </c>
      <c r="V12" s="58">
        <v>6714.5</v>
      </c>
      <c r="W12" s="58">
        <v>6909.7</v>
      </c>
      <c r="X12" s="58">
        <v>7294.3</v>
      </c>
      <c r="Y12" s="58">
        <v>7569.9</v>
      </c>
      <c r="Z12" s="59">
        <v>28488.400000000001</v>
      </c>
      <c r="AA12" s="58">
        <v>7621.1</v>
      </c>
      <c r="AB12" s="58">
        <v>7802.1</v>
      </c>
      <c r="AC12" s="58">
        <v>8155.2</v>
      </c>
      <c r="AD12" s="58">
        <v>8313.2000000000007</v>
      </c>
      <c r="AE12" s="59">
        <v>31891.600000000002</v>
      </c>
      <c r="AF12" s="58">
        <v>8096.3</v>
      </c>
      <c r="AG12" s="58">
        <v>8036.7</v>
      </c>
      <c r="AH12" s="58">
        <v>8322.5</v>
      </c>
      <c r="AI12" s="58">
        <v>8592.9</v>
      </c>
      <c r="AJ12" s="59">
        <v>33048.300000000003</v>
      </c>
      <c r="AK12" s="58">
        <v>8669.7000000000007</v>
      </c>
      <c r="AL12" s="58">
        <v>8825.7000000000007</v>
      </c>
      <c r="AM12" s="58">
        <v>9219.9</v>
      </c>
      <c r="AN12" s="58">
        <v>9517.7000000000007</v>
      </c>
      <c r="AO12" s="58">
        <v>36233</v>
      </c>
      <c r="AP12" s="60">
        <v>9898.1</v>
      </c>
      <c r="AQ12" s="54">
        <v>10215.700000000001</v>
      </c>
      <c r="AR12" s="54">
        <v>10572.1</v>
      </c>
      <c r="AS12" s="54">
        <v>11016.1</v>
      </c>
      <c r="AT12" s="56">
        <v>41702</v>
      </c>
      <c r="AU12" s="60">
        <v>10824.7</v>
      </c>
      <c r="AV12" s="54">
        <v>11308.8</v>
      </c>
      <c r="AW12" s="54">
        <v>11407.9</v>
      </c>
      <c r="AX12" s="54">
        <v>11825.7</v>
      </c>
      <c r="AY12" s="56">
        <v>45367.099999999991</v>
      </c>
      <c r="AZ12" s="54">
        <v>11676.5</v>
      </c>
      <c r="BA12" s="54">
        <v>11981.6</v>
      </c>
      <c r="BB12" s="54">
        <v>12066.6</v>
      </c>
      <c r="BC12" s="54">
        <v>12296.2</v>
      </c>
      <c r="BD12" s="56">
        <v>48020.9</v>
      </c>
      <c r="BE12" s="54">
        <v>11804.5</v>
      </c>
      <c r="BF12" s="54">
        <v>11750</v>
      </c>
      <c r="BG12" s="54">
        <v>12394</v>
      </c>
      <c r="BH12" s="54">
        <v>12463.3</v>
      </c>
      <c r="BI12" s="56">
        <v>48411.8</v>
      </c>
      <c r="BJ12" s="54">
        <v>12122.7</v>
      </c>
      <c r="BK12" s="54">
        <v>12291.599999999999</v>
      </c>
      <c r="BL12" s="54">
        <v>12147.9</v>
      </c>
      <c r="BM12" s="54">
        <v>12240.4</v>
      </c>
      <c r="BN12" s="56">
        <v>48802.5</v>
      </c>
      <c r="BO12" s="54">
        <v>11908.699999999999</v>
      </c>
      <c r="BP12" s="54">
        <v>11904.800000000001</v>
      </c>
      <c r="BQ12" s="54">
        <v>11675.4</v>
      </c>
      <c r="BR12" s="54">
        <v>11904.199999999997</v>
      </c>
      <c r="BS12" s="54">
        <v>47393.1</v>
      </c>
      <c r="BT12" s="60">
        <v>11537.7</v>
      </c>
      <c r="BU12" s="54">
        <v>11602</v>
      </c>
      <c r="BV12" s="54">
        <v>11679.8</v>
      </c>
      <c r="BW12" s="54"/>
      <c r="BX12" s="54"/>
    </row>
    <row r="13" spans="1:76" ht="14.25" customHeight="1" x14ac:dyDescent="0.35">
      <c r="A13" s="12" t="s">
        <v>17</v>
      </c>
      <c r="B13" s="227">
        <v>3028.9</v>
      </c>
      <c r="C13" s="58">
        <v>3122.4</v>
      </c>
      <c r="D13" s="58">
        <v>3131.7</v>
      </c>
      <c r="E13" s="58">
        <v>3196.2</v>
      </c>
      <c r="F13" s="58">
        <v>12479.2</v>
      </c>
      <c r="G13" s="227">
        <v>3386.7</v>
      </c>
      <c r="H13" s="58">
        <v>3545.5</v>
      </c>
      <c r="I13" s="58">
        <v>3722.7</v>
      </c>
      <c r="J13" s="58">
        <v>3810.5</v>
      </c>
      <c r="K13" s="58">
        <v>14465.3</v>
      </c>
      <c r="L13" s="227">
        <v>3826.8</v>
      </c>
      <c r="M13" s="58">
        <v>4000.9</v>
      </c>
      <c r="N13" s="58">
        <v>4089.8</v>
      </c>
      <c r="O13" s="58">
        <v>4180.7</v>
      </c>
      <c r="P13" s="59">
        <v>16098.3</v>
      </c>
      <c r="Q13" s="58">
        <v>4199.2</v>
      </c>
      <c r="R13" s="58">
        <v>4333.1000000000004</v>
      </c>
      <c r="S13" s="58">
        <v>4476.8</v>
      </c>
      <c r="T13" s="58">
        <v>4489.3999999999996</v>
      </c>
      <c r="U13" s="59">
        <v>17498.5</v>
      </c>
      <c r="V13" s="58">
        <v>4621.7</v>
      </c>
      <c r="W13" s="58">
        <v>4724.5</v>
      </c>
      <c r="X13" s="58">
        <v>4894.8</v>
      </c>
      <c r="Y13" s="58">
        <v>5012.5</v>
      </c>
      <c r="Z13" s="59">
        <v>19253.5</v>
      </c>
      <c r="AA13" s="58">
        <v>5349.6</v>
      </c>
      <c r="AB13" s="58">
        <v>5580.7</v>
      </c>
      <c r="AC13" s="58">
        <v>5505.8</v>
      </c>
      <c r="AD13" s="58">
        <v>5505.1</v>
      </c>
      <c r="AE13" s="59">
        <v>21941.199999999997</v>
      </c>
      <c r="AF13" s="58">
        <v>5540.6</v>
      </c>
      <c r="AG13" s="58">
        <v>5641.9</v>
      </c>
      <c r="AH13" s="58">
        <v>5445.2</v>
      </c>
      <c r="AI13" s="58">
        <v>5568.9</v>
      </c>
      <c r="AJ13" s="59">
        <v>22196.6</v>
      </c>
      <c r="AK13" s="58">
        <v>5474.2</v>
      </c>
      <c r="AL13" s="58">
        <v>5658.8</v>
      </c>
      <c r="AM13" s="58">
        <v>5407.3</v>
      </c>
      <c r="AN13" s="58">
        <v>5461.9</v>
      </c>
      <c r="AO13" s="58">
        <v>22002.2</v>
      </c>
      <c r="AP13" s="60">
        <v>5281.6</v>
      </c>
      <c r="AQ13" s="54">
        <v>5348.1</v>
      </c>
      <c r="AR13" s="54">
        <v>5338.3</v>
      </c>
      <c r="AS13" s="54">
        <v>5379.1</v>
      </c>
      <c r="AT13" s="56">
        <v>21347.1</v>
      </c>
      <c r="AU13" s="60">
        <v>5405.3</v>
      </c>
      <c r="AV13" s="54">
        <v>5514.7</v>
      </c>
      <c r="AW13" s="54">
        <v>5597.9</v>
      </c>
      <c r="AX13" s="54">
        <v>5616.7</v>
      </c>
      <c r="AY13" s="56">
        <v>22134.6</v>
      </c>
      <c r="AZ13" s="54">
        <v>5624.8</v>
      </c>
      <c r="BA13" s="54">
        <v>5570.1</v>
      </c>
      <c r="BB13" s="54">
        <v>5459.4</v>
      </c>
      <c r="BC13" s="54">
        <v>5372.3</v>
      </c>
      <c r="BD13" s="56">
        <v>22026.600000000002</v>
      </c>
      <c r="BE13" s="54">
        <v>5275.7</v>
      </c>
      <c r="BF13" s="54">
        <v>5140.1000000000004</v>
      </c>
      <c r="BG13" s="54">
        <v>4986.6000000000004</v>
      </c>
      <c r="BH13" s="54">
        <v>4936.6000000000004</v>
      </c>
      <c r="BI13" s="56">
        <v>20339</v>
      </c>
      <c r="BJ13" s="54">
        <v>4657.6000000000004</v>
      </c>
      <c r="BK13" s="54">
        <v>4449.5</v>
      </c>
      <c r="BL13" s="54">
        <v>4296.6000000000004</v>
      </c>
      <c r="BM13" s="54">
        <v>4181.6000000000004</v>
      </c>
      <c r="BN13" s="56">
        <v>17585.2</v>
      </c>
      <c r="BO13" s="54">
        <v>4083.6</v>
      </c>
      <c r="BP13" s="54">
        <v>3858.2999999999997</v>
      </c>
      <c r="BQ13" s="54">
        <v>3731.1000000000004</v>
      </c>
      <c r="BR13" s="54">
        <v>3664.2999999999993</v>
      </c>
      <c r="BS13" s="54">
        <v>15337.3</v>
      </c>
      <c r="BT13" s="60">
        <v>3544</v>
      </c>
      <c r="BU13" s="54">
        <v>3229.5</v>
      </c>
      <c r="BV13" s="54">
        <v>3051</v>
      </c>
      <c r="BW13" s="54"/>
      <c r="BX13" s="54"/>
    </row>
    <row r="14" spans="1:76" x14ac:dyDescent="0.35">
      <c r="A14" s="12" t="s">
        <v>19</v>
      </c>
      <c r="B14" s="227">
        <v>1517.3000000000002</v>
      </c>
      <c r="C14" s="58">
        <v>1722.8999999999999</v>
      </c>
      <c r="D14" s="58">
        <v>1773</v>
      </c>
      <c r="E14" s="58">
        <v>2004.1</v>
      </c>
      <c r="F14" s="58">
        <v>7017.05</v>
      </c>
      <c r="G14" s="227">
        <v>1812.6</v>
      </c>
      <c r="H14" s="58">
        <v>2042.5</v>
      </c>
      <c r="I14" s="58">
        <v>1748.4</v>
      </c>
      <c r="J14" s="58">
        <v>2060.8000000000002</v>
      </c>
      <c r="K14" s="58">
        <v>7664.3</v>
      </c>
      <c r="L14" s="227">
        <v>1661.6</v>
      </c>
      <c r="M14" s="58">
        <v>1966.2</v>
      </c>
      <c r="N14" s="58">
        <v>1870.8</v>
      </c>
      <c r="O14" s="58">
        <v>2574.8000000000002</v>
      </c>
      <c r="P14" s="59">
        <v>8073.3</v>
      </c>
      <c r="Q14" s="58">
        <v>1787.5</v>
      </c>
      <c r="R14" s="58">
        <v>1946.9</v>
      </c>
      <c r="S14" s="58">
        <v>1936.6</v>
      </c>
      <c r="T14" s="58">
        <v>2533.1999999999998</v>
      </c>
      <c r="U14" s="59">
        <v>8204.2000000000007</v>
      </c>
      <c r="V14" s="58">
        <v>1918.4</v>
      </c>
      <c r="W14" s="58">
        <v>1896.5</v>
      </c>
      <c r="X14" s="58">
        <v>2008.7</v>
      </c>
      <c r="Y14" s="58">
        <v>2300.5</v>
      </c>
      <c r="Z14" s="59">
        <v>8124.1</v>
      </c>
      <c r="AA14" s="58">
        <v>1775.1</v>
      </c>
      <c r="AB14" s="58">
        <v>2044.7</v>
      </c>
      <c r="AC14" s="58">
        <v>2225.6999999999998</v>
      </c>
      <c r="AD14" s="58">
        <v>2783</v>
      </c>
      <c r="AE14" s="59">
        <v>8828.5</v>
      </c>
      <c r="AF14" s="58">
        <v>1758.7</v>
      </c>
      <c r="AG14" s="58">
        <v>2009.6</v>
      </c>
      <c r="AH14" s="58">
        <v>1801.8</v>
      </c>
      <c r="AI14" s="58">
        <v>2118.1</v>
      </c>
      <c r="AJ14" s="59">
        <v>7688.3</v>
      </c>
      <c r="AK14" s="58">
        <v>1778.4</v>
      </c>
      <c r="AL14" s="58">
        <v>2312.6</v>
      </c>
      <c r="AM14" s="58">
        <v>1946.5</v>
      </c>
      <c r="AN14" s="58">
        <v>2598</v>
      </c>
      <c r="AO14" s="58">
        <v>8635.5</v>
      </c>
      <c r="AP14" s="60">
        <v>2104.3809999999999</v>
      </c>
      <c r="AQ14" s="54">
        <v>1725.73</v>
      </c>
      <c r="AR14" s="54">
        <v>2436.16</v>
      </c>
      <c r="AS14" s="54">
        <v>1933.9409999999998</v>
      </c>
      <c r="AT14" s="56">
        <v>8200.2999999999993</v>
      </c>
      <c r="AU14" s="60">
        <v>1756.5</v>
      </c>
      <c r="AV14" s="54">
        <v>567.1</v>
      </c>
      <c r="AW14" s="54">
        <v>782.5</v>
      </c>
      <c r="AX14" s="54">
        <v>1170</v>
      </c>
      <c r="AY14" s="56">
        <v>4276.1000000000004</v>
      </c>
      <c r="AZ14" s="54">
        <v>951.5</v>
      </c>
      <c r="BA14" s="54">
        <v>1220.2</v>
      </c>
      <c r="BB14" s="54">
        <v>1409.1</v>
      </c>
      <c r="BC14" s="54">
        <v>1448.2</v>
      </c>
      <c r="BD14" s="56">
        <v>5029</v>
      </c>
      <c r="BE14" s="54">
        <v>1661.1</v>
      </c>
      <c r="BF14" s="54">
        <v>1742.7</v>
      </c>
      <c r="BG14" s="54">
        <v>1932.7</v>
      </c>
      <c r="BH14" s="54">
        <v>2002.3</v>
      </c>
      <c r="BI14" s="56">
        <v>7338.8</v>
      </c>
      <c r="BJ14" s="54">
        <v>1850.3</v>
      </c>
      <c r="BK14" s="54">
        <v>1917.6</v>
      </c>
      <c r="BL14" s="54">
        <v>1974.7</v>
      </c>
      <c r="BM14" s="54">
        <v>2127.8000000000002</v>
      </c>
      <c r="BN14" s="56">
        <v>7870.6</v>
      </c>
      <c r="BO14" s="54" t="s">
        <v>87</v>
      </c>
      <c r="BP14" s="54" t="s">
        <v>87</v>
      </c>
      <c r="BQ14" s="54" t="s">
        <v>87</v>
      </c>
      <c r="BR14" s="54" t="s">
        <v>87</v>
      </c>
      <c r="BS14" s="54" t="s">
        <v>87</v>
      </c>
      <c r="BT14" s="60" t="s">
        <v>87</v>
      </c>
      <c r="BU14" s="54" t="s">
        <v>87</v>
      </c>
      <c r="BV14" s="54" t="s">
        <v>87</v>
      </c>
      <c r="BW14" s="54"/>
      <c r="BX14" s="54"/>
    </row>
    <row r="15" spans="1:76" ht="14.25" customHeight="1" x14ac:dyDescent="0.35">
      <c r="A15" s="17" t="s">
        <v>20</v>
      </c>
      <c r="B15" s="77">
        <v>13472.4</v>
      </c>
      <c r="C15" s="65">
        <v>15431.199999999999</v>
      </c>
      <c r="D15" s="65">
        <v>16296.800000000001</v>
      </c>
      <c r="E15" s="65">
        <v>18617</v>
      </c>
      <c r="F15" s="65">
        <v>63817.150000000009</v>
      </c>
      <c r="G15" s="77">
        <v>15440.500000000002</v>
      </c>
      <c r="H15" s="65">
        <v>17305.099999999999</v>
      </c>
      <c r="I15" s="65">
        <v>17711.499999999996</v>
      </c>
      <c r="J15" s="65">
        <v>20127</v>
      </c>
      <c r="K15" s="65">
        <v>70584.05</v>
      </c>
      <c r="L15" s="77">
        <v>15813</v>
      </c>
      <c r="M15" s="65">
        <v>18397.2</v>
      </c>
      <c r="N15" s="65">
        <v>19129.099999999999</v>
      </c>
      <c r="O15" s="65">
        <v>21788.7</v>
      </c>
      <c r="P15" s="66">
        <v>75128</v>
      </c>
      <c r="Q15" s="65">
        <v>17229.099999999999</v>
      </c>
      <c r="R15" s="65">
        <v>19689.3</v>
      </c>
      <c r="S15" s="65">
        <v>20210.300000000003</v>
      </c>
      <c r="T15" s="65">
        <v>24379.3</v>
      </c>
      <c r="U15" s="66">
        <v>81508</v>
      </c>
      <c r="V15" s="65">
        <v>20275.599999999999</v>
      </c>
      <c r="W15" s="65">
        <v>21453.7</v>
      </c>
      <c r="X15" s="65">
        <v>22823.1</v>
      </c>
      <c r="Y15" s="65">
        <v>25646.300000000003</v>
      </c>
      <c r="Z15" s="66">
        <v>90198.700000000012</v>
      </c>
      <c r="AA15" s="65">
        <v>22272.2</v>
      </c>
      <c r="AB15" s="65">
        <v>24220.5</v>
      </c>
      <c r="AC15" s="65">
        <v>24563</v>
      </c>
      <c r="AD15" s="65">
        <v>28292.200000000004</v>
      </c>
      <c r="AE15" s="66">
        <v>99347.9</v>
      </c>
      <c r="AF15" s="65">
        <v>22686.3</v>
      </c>
      <c r="AG15" s="65">
        <v>23764.1</v>
      </c>
      <c r="AH15" s="65">
        <v>23594.3</v>
      </c>
      <c r="AI15" s="65">
        <v>26885.699999999997</v>
      </c>
      <c r="AJ15" s="66">
        <v>96930.4</v>
      </c>
      <c r="AK15" s="65">
        <v>23821.699999999997</v>
      </c>
      <c r="AL15" s="65">
        <v>27768.5</v>
      </c>
      <c r="AM15" s="65">
        <v>26283.8</v>
      </c>
      <c r="AN15" s="65">
        <v>28220.399999999994</v>
      </c>
      <c r="AO15" s="65">
        <v>106094.39999999999</v>
      </c>
      <c r="AP15" s="69">
        <v>24468.980000000003</v>
      </c>
      <c r="AQ15" s="67">
        <v>25339.456000000002</v>
      </c>
      <c r="AR15" s="67">
        <v>27005.62</v>
      </c>
      <c r="AS15" s="67">
        <v>29495.75</v>
      </c>
      <c r="AT15" s="68">
        <f>+AT14+AT12+AT13+AT7</f>
        <v>106309.9</v>
      </c>
      <c r="AU15" s="69">
        <v>24714.1</v>
      </c>
      <c r="AV15" s="67">
        <v>24131.200000000001</v>
      </c>
      <c r="AW15" s="67">
        <v>25821.7</v>
      </c>
      <c r="AX15" s="67">
        <v>29723.900000000005</v>
      </c>
      <c r="AY15" s="68">
        <v>104390.9</v>
      </c>
      <c r="AZ15" s="69">
        <v>25668.9</v>
      </c>
      <c r="BA15" s="67">
        <v>26628.7</v>
      </c>
      <c r="BB15" s="67">
        <v>28044.9</v>
      </c>
      <c r="BC15" s="67">
        <v>30676</v>
      </c>
      <c r="BD15" s="68">
        <v>111018.5</v>
      </c>
      <c r="BE15" s="67">
        <v>18741.3</v>
      </c>
      <c r="BF15" s="67">
        <f>+BF14+BF12+BF13</f>
        <v>18632.800000000003</v>
      </c>
      <c r="BG15" s="67">
        <v>19313.3</v>
      </c>
      <c r="BH15" s="67">
        <v>19402.2</v>
      </c>
      <c r="BI15" s="68">
        <v>76089.600000000006</v>
      </c>
      <c r="BJ15" s="67">
        <v>18630.599999999999</v>
      </c>
      <c r="BK15" s="67">
        <v>18658.599999999999</v>
      </c>
      <c r="BL15" s="67">
        <v>18419.2</v>
      </c>
      <c r="BM15" s="67">
        <v>18549.8</v>
      </c>
      <c r="BN15" s="68">
        <v>74258.3</v>
      </c>
      <c r="BO15" s="67">
        <v>15992.3</v>
      </c>
      <c r="BP15" s="67">
        <v>15763.1</v>
      </c>
      <c r="BQ15" s="67">
        <v>15406.5</v>
      </c>
      <c r="BR15" s="67">
        <v>15568.499999999996</v>
      </c>
      <c r="BS15" s="67">
        <v>62730.399999999994</v>
      </c>
      <c r="BT15" s="69">
        <v>15081.7</v>
      </c>
      <c r="BU15" s="67">
        <v>14831.5</v>
      </c>
      <c r="BV15" s="67">
        <v>14730.8</v>
      </c>
      <c r="BW15" s="67"/>
      <c r="BX15" s="67"/>
    </row>
    <row r="16" spans="1:76" ht="14.25" customHeight="1" x14ac:dyDescent="0.35">
      <c r="A16" s="12" t="s">
        <v>281</v>
      </c>
      <c r="B16" s="80">
        <v>-272.8</v>
      </c>
      <c r="C16" s="70">
        <v>-305.5</v>
      </c>
      <c r="D16" s="70">
        <v>-333.3</v>
      </c>
      <c r="E16" s="70">
        <v>-324.2</v>
      </c>
      <c r="F16" s="70">
        <v>-1235.7</v>
      </c>
      <c r="G16" s="80">
        <v>-283.89999999999998</v>
      </c>
      <c r="H16" s="70">
        <v>-321.3</v>
      </c>
      <c r="I16" s="70">
        <v>-354</v>
      </c>
      <c r="J16" s="70">
        <v>-334.5</v>
      </c>
      <c r="K16" s="70">
        <v>-1293.7</v>
      </c>
      <c r="L16" s="80">
        <v>-293.5</v>
      </c>
      <c r="M16" s="70">
        <v>-332.2</v>
      </c>
      <c r="N16" s="70">
        <v>-366</v>
      </c>
      <c r="O16" s="70">
        <v>-345.6</v>
      </c>
      <c r="P16" s="71">
        <v>-1337.3</v>
      </c>
      <c r="Q16" s="70">
        <v>-305.10000000000002</v>
      </c>
      <c r="R16" s="70">
        <v>-344.9</v>
      </c>
      <c r="S16" s="70">
        <v>-380.6</v>
      </c>
      <c r="T16" s="70">
        <v>-359.1</v>
      </c>
      <c r="U16" s="71">
        <v>-1389.6999999999998</v>
      </c>
      <c r="V16" s="70">
        <v>-416.2</v>
      </c>
      <c r="W16" s="70">
        <v>-468</v>
      </c>
      <c r="X16" s="70">
        <v>-567.5</v>
      </c>
      <c r="Y16" s="70">
        <v>-695.2</v>
      </c>
      <c r="Z16" s="71">
        <v>-2146.9</v>
      </c>
      <c r="AA16" s="70">
        <v>-531.20000000000005</v>
      </c>
      <c r="AB16" s="70">
        <v>-697</v>
      </c>
      <c r="AC16" s="70">
        <v>-840.7</v>
      </c>
      <c r="AD16" s="70">
        <v>-991.6</v>
      </c>
      <c r="AE16" s="71">
        <v>-3060.5</v>
      </c>
      <c r="AF16" s="70">
        <v>-731.9</v>
      </c>
      <c r="AG16" s="70">
        <v>-787.3</v>
      </c>
      <c r="AH16" s="70">
        <v>-931.3</v>
      </c>
      <c r="AI16" s="70">
        <v>-893.6999999999997</v>
      </c>
      <c r="AJ16" s="71">
        <v>-3344.2</v>
      </c>
      <c r="AK16" s="70">
        <v>-1009.7</v>
      </c>
      <c r="AL16" s="70">
        <v>-1066.7</v>
      </c>
      <c r="AM16" s="70">
        <v>-1250.5999999999999</v>
      </c>
      <c r="AN16" s="70">
        <v>-1485.1</v>
      </c>
      <c r="AO16" s="70">
        <v>-4812.1000000000004</v>
      </c>
      <c r="AP16" s="74">
        <v>-1229.7</v>
      </c>
      <c r="AQ16" s="72">
        <v>-1252.7</v>
      </c>
      <c r="AR16" s="72">
        <v>-1416.4</v>
      </c>
      <c r="AS16" s="72">
        <v>-1495.3</v>
      </c>
      <c r="AT16" s="73">
        <v>-5394.1</v>
      </c>
      <c r="AU16" s="74">
        <v>-1632.8</v>
      </c>
      <c r="AV16" s="72">
        <v>-1799.8</v>
      </c>
      <c r="AW16" s="72">
        <v>-1878.7</v>
      </c>
      <c r="AX16" s="72">
        <v>-1941.2</v>
      </c>
      <c r="AY16" s="73">
        <v>-7252.5</v>
      </c>
      <c r="AZ16" s="72">
        <v>-1840</v>
      </c>
      <c r="BA16" s="72">
        <v>-1875.5</v>
      </c>
      <c r="BB16" s="72">
        <v>-1917</v>
      </c>
      <c r="BC16" s="72">
        <v>-1864.2</v>
      </c>
      <c r="BD16" s="73">
        <v>-7496.7</v>
      </c>
      <c r="BE16" s="72">
        <v>-132.1</v>
      </c>
      <c r="BF16" s="72">
        <v>-99.3</v>
      </c>
      <c r="BG16" s="72">
        <v>-61.6</v>
      </c>
      <c r="BH16" s="72">
        <v>-269.89999999999998</v>
      </c>
      <c r="BI16" s="73">
        <v>-563</v>
      </c>
      <c r="BJ16" s="72">
        <v>-111</v>
      </c>
      <c r="BK16" s="72">
        <v>-138.4</v>
      </c>
      <c r="BL16" s="72">
        <v>-103.5</v>
      </c>
      <c r="BM16" s="72">
        <v>-137.4</v>
      </c>
      <c r="BN16" s="73">
        <v>-490.4</v>
      </c>
      <c r="BO16" s="72">
        <v>-40.9</v>
      </c>
      <c r="BP16" s="72">
        <v>-42.800000000000004</v>
      </c>
      <c r="BQ16" s="72">
        <v>-43.7</v>
      </c>
      <c r="BR16" s="72">
        <v>-342.1</v>
      </c>
      <c r="BS16" s="72">
        <v>-469.5</v>
      </c>
      <c r="BT16" s="74">
        <v>-108.1</v>
      </c>
      <c r="BU16" s="72">
        <v>-102.1</v>
      </c>
      <c r="BV16" s="72">
        <v>-103.80000000000001</v>
      </c>
      <c r="BW16" s="72"/>
      <c r="BX16" s="72"/>
    </row>
    <row r="17" spans="1:76" ht="14.25" customHeight="1" x14ac:dyDescent="0.35">
      <c r="A17" s="12" t="s">
        <v>22</v>
      </c>
      <c r="B17" s="228" t="s">
        <v>87</v>
      </c>
      <c r="C17" s="75" t="s">
        <v>87</v>
      </c>
      <c r="D17" s="75" t="s">
        <v>87</v>
      </c>
      <c r="E17" s="75" t="s">
        <v>87</v>
      </c>
      <c r="F17" s="75" t="s">
        <v>87</v>
      </c>
      <c r="G17" s="228" t="s">
        <v>87</v>
      </c>
      <c r="H17" s="75" t="s">
        <v>87</v>
      </c>
      <c r="I17" s="75" t="s">
        <v>87</v>
      </c>
      <c r="J17" s="75" t="s">
        <v>87</v>
      </c>
      <c r="K17" s="75" t="s">
        <v>87</v>
      </c>
      <c r="L17" s="228" t="s">
        <v>87</v>
      </c>
      <c r="M17" s="75" t="s">
        <v>87</v>
      </c>
      <c r="N17" s="75" t="s">
        <v>87</v>
      </c>
      <c r="O17" s="75" t="s">
        <v>87</v>
      </c>
      <c r="P17" s="76" t="s">
        <v>87</v>
      </c>
      <c r="Q17" s="75" t="s">
        <v>87</v>
      </c>
      <c r="R17" s="75" t="s">
        <v>87</v>
      </c>
      <c r="S17" s="75" t="s">
        <v>87</v>
      </c>
      <c r="T17" s="75" t="s">
        <v>87</v>
      </c>
      <c r="U17" s="76" t="s">
        <v>87</v>
      </c>
      <c r="V17" s="75" t="s">
        <v>87</v>
      </c>
      <c r="W17" s="75" t="s">
        <v>87</v>
      </c>
      <c r="X17" s="75" t="s">
        <v>87</v>
      </c>
      <c r="Y17" s="75" t="s">
        <v>87</v>
      </c>
      <c r="Z17" s="76" t="s">
        <v>87</v>
      </c>
      <c r="AA17" s="75" t="s">
        <v>87</v>
      </c>
      <c r="AB17" s="75" t="s">
        <v>87</v>
      </c>
      <c r="AC17" s="75" t="s">
        <v>87</v>
      </c>
      <c r="AD17" s="75" t="s">
        <v>87</v>
      </c>
      <c r="AE17" s="76" t="s">
        <v>87</v>
      </c>
      <c r="AF17" s="75" t="s">
        <v>87</v>
      </c>
      <c r="AG17" s="75" t="s">
        <v>87</v>
      </c>
      <c r="AH17" s="75" t="s">
        <v>87</v>
      </c>
      <c r="AI17" s="75" t="s">
        <v>87</v>
      </c>
      <c r="AJ17" s="76" t="s">
        <v>87</v>
      </c>
      <c r="AK17" s="75" t="s">
        <v>87</v>
      </c>
      <c r="AL17" s="75" t="s">
        <v>87</v>
      </c>
      <c r="AM17" s="75" t="s">
        <v>87</v>
      </c>
      <c r="AN17" s="75" t="s">
        <v>87</v>
      </c>
      <c r="AO17" s="75" t="s">
        <v>87</v>
      </c>
      <c r="AP17" s="60">
        <v>155.90600000000001</v>
      </c>
      <c r="AQ17" s="54">
        <v>220.79</v>
      </c>
      <c r="AR17" s="54">
        <v>196.977</v>
      </c>
      <c r="AS17" s="54">
        <v>267.76400000000001</v>
      </c>
      <c r="AT17" s="56">
        <v>841.4</v>
      </c>
      <c r="AU17" s="60">
        <v>147.5</v>
      </c>
      <c r="AV17" s="54">
        <v>75.8</v>
      </c>
      <c r="AW17" s="61" t="s">
        <v>87</v>
      </c>
      <c r="AX17" s="61" t="s">
        <v>87</v>
      </c>
      <c r="AY17" s="63">
        <v>223.3</v>
      </c>
      <c r="AZ17" s="61" t="s">
        <v>87</v>
      </c>
      <c r="BA17" s="61" t="s">
        <v>87</v>
      </c>
      <c r="BB17" s="61" t="s">
        <v>87</v>
      </c>
      <c r="BC17" s="61" t="s">
        <v>87</v>
      </c>
      <c r="BD17" s="63" t="s">
        <v>87</v>
      </c>
      <c r="BE17" s="61" t="s">
        <v>87</v>
      </c>
      <c r="BF17" s="61" t="s">
        <v>87</v>
      </c>
      <c r="BG17" s="61" t="s">
        <v>87</v>
      </c>
      <c r="BH17" s="61" t="s">
        <v>87</v>
      </c>
      <c r="BI17" s="63" t="s">
        <v>87</v>
      </c>
      <c r="BJ17" s="61" t="s">
        <v>87</v>
      </c>
      <c r="BK17" s="61" t="s">
        <v>87</v>
      </c>
      <c r="BL17" s="61" t="s">
        <v>87</v>
      </c>
      <c r="BM17" s="61" t="s">
        <v>87</v>
      </c>
      <c r="BN17" s="63" t="s">
        <v>87</v>
      </c>
      <c r="BO17" s="61" t="s">
        <v>87</v>
      </c>
      <c r="BP17" s="61" t="s">
        <v>87</v>
      </c>
      <c r="BQ17" s="61" t="s">
        <v>87</v>
      </c>
      <c r="BR17" s="61" t="s">
        <v>87</v>
      </c>
      <c r="BS17" s="61" t="s">
        <v>87</v>
      </c>
      <c r="BT17" s="64" t="s">
        <v>87</v>
      </c>
      <c r="BU17" s="61" t="s">
        <v>87</v>
      </c>
      <c r="BV17" s="61" t="s">
        <v>87</v>
      </c>
      <c r="BW17" s="61"/>
      <c r="BX17" s="61"/>
    </row>
    <row r="18" spans="1:76" ht="14.25" customHeight="1" x14ac:dyDescent="0.35">
      <c r="A18" s="17" t="s">
        <v>23</v>
      </c>
      <c r="B18" s="77">
        <v>13199.6</v>
      </c>
      <c r="C18" s="65">
        <v>15125.699999999999</v>
      </c>
      <c r="D18" s="65">
        <v>15963.500000000002</v>
      </c>
      <c r="E18" s="65">
        <v>18292.8</v>
      </c>
      <c r="F18" s="65">
        <v>62581.450000000012</v>
      </c>
      <c r="G18" s="77">
        <v>15156.600000000002</v>
      </c>
      <c r="H18" s="65">
        <v>16983.8</v>
      </c>
      <c r="I18" s="65">
        <v>17357.499999999996</v>
      </c>
      <c r="J18" s="65">
        <v>19792.5</v>
      </c>
      <c r="K18" s="65">
        <v>69290.350000000006</v>
      </c>
      <c r="L18" s="77">
        <v>15519.5</v>
      </c>
      <c r="M18" s="65">
        <v>18065</v>
      </c>
      <c r="N18" s="65">
        <v>18763.099999999999</v>
      </c>
      <c r="O18" s="65">
        <v>21443.1</v>
      </c>
      <c r="P18" s="66">
        <v>73790.7</v>
      </c>
      <c r="Q18" s="65">
        <v>16924</v>
      </c>
      <c r="R18" s="65">
        <v>19344.400000000001</v>
      </c>
      <c r="S18" s="65">
        <v>19829.700000000004</v>
      </c>
      <c r="T18" s="65">
        <v>24020.2</v>
      </c>
      <c r="U18" s="66">
        <v>80118.3</v>
      </c>
      <c r="V18" s="65">
        <v>19859.400000000001</v>
      </c>
      <c r="W18" s="65">
        <v>20985.7</v>
      </c>
      <c r="X18" s="65">
        <v>22255.599999999999</v>
      </c>
      <c r="Y18" s="65">
        <v>24951.100000000002</v>
      </c>
      <c r="Z18" s="66">
        <v>88051.800000000017</v>
      </c>
      <c r="AA18" s="65">
        <v>21741</v>
      </c>
      <c r="AB18" s="65">
        <v>23523.5</v>
      </c>
      <c r="AC18" s="65">
        <v>23722.3</v>
      </c>
      <c r="AD18" s="65">
        <v>27300.600000000006</v>
      </c>
      <c r="AE18" s="66">
        <v>96287.4</v>
      </c>
      <c r="AF18" s="65">
        <v>21954.399999999998</v>
      </c>
      <c r="AG18" s="65">
        <v>22976.799999999999</v>
      </c>
      <c r="AH18" s="65">
        <v>22663</v>
      </c>
      <c r="AI18" s="65">
        <v>25991.999999999996</v>
      </c>
      <c r="AJ18" s="66">
        <v>93586.2</v>
      </c>
      <c r="AK18" s="65">
        <v>22811.999999999996</v>
      </c>
      <c r="AL18" s="65">
        <v>26701.8</v>
      </c>
      <c r="AM18" s="65">
        <v>25033.200000000001</v>
      </c>
      <c r="AN18" s="65">
        <v>26735.299999999996</v>
      </c>
      <c r="AO18" s="65">
        <v>101282.3</v>
      </c>
      <c r="AP18" s="77">
        <v>23395.199999999997</v>
      </c>
      <c r="AQ18" s="65">
        <v>24307.599999999999</v>
      </c>
      <c r="AR18" s="67">
        <v>25786.1</v>
      </c>
      <c r="AS18" s="67">
        <f>+AS15+AS16+AS17</f>
        <v>28268.214</v>
      </c>
      <c r="AT18" s="68">
        <f>+AT15+AT16+AT17</f>
        <v>101757.19999999998</v>
      </c>
      <c r="AU18" s="77">
        <v>23228.799999999999</v>
      </c>
      <c r="AV18" s="65">
        <v>22407.200000000001</v>
      </c>
      <c r="AW18" s="65">
        <v>23943</v>
      </c>
      <c r="AX18" s="65">
        <v>27782.700000000004</v>
      </c>
      <c r="AY18" s="66">
        <v>97361.700000000012</v>
      </c>
      <c r="AZ18" s="77">
        <v>23828.9</v>
      </c>
      <c r="BA18" s="65">
        <v>24753.200000000001</v>
      </c>
      <c r="BB18" s="65">
        <v>26127.9</v>
      </c>
      <c r="BC18" s="65">
        <v>28811.8</v>
      </c>
      <c r="BD18" s="66">
        <v>103521.79999999999</v>
      </c>
      <c r="BE18" s="65">
        <v>18609.2</v>
      </c>
      <c r="BF18" s="65">
        <f>+BF15+BF16</f>
        <v>18533.500000000004</v>
      </c>
      <c r="BG18" s="65">
        <v>19251.7</v>
      </c>
      <c r="BH18" s="65">
        <v>19132.3</v>
      </c>
      <c r="BI18" s="66">
        <v>75526.600000000006</v>
      </c>
      <c r="BJ18" s="65">
        <v>18519.599999999999</v>
      </c>
      <c r="BK18" s="65">
        <v>18520.2</v>
      </c>
      <c r="BL18" s="65">
        <v>18315.7</v>
      </c>
      <c r="BM18" s="65">
        <v>18412.400000000001</v>
      </c>
      <c r="BN18" s="66">
        <v>73767.899999999994</v>
      </c>
      <c r="BO18" s="65">
        <v>15951.4</v>
      </c>
      <c r="BP18" s="65">
        <v>15720.300000000001</v>
      </c>
      <c r="BQ18" s="65">
        <v>15362.8</v>
      </c>
      <c r="BR18" s="65">
        <v>15226.399999999996</v>
      </c>
      <c r="BS18" s="65">
        <v>62260.899999999994</v>
      </c>
      <c r="BT18" s="77">
        <v>14973.6</v>
      </c>
      <c r="BU18" s="65">
        <v>14729.4</v>
      </c>
      <c r="BV18" s="65">
        <v>14627</v>
      </c>
      <c r="BW18" s="65"/>
      <c r="BX18" s="65"/>
    </row>
    <row r="19" spans="1:76" ht="14.25" customHeight="1" x14ac:dyDescent="0.35">
      <c r="A19" s="24"/>
      <c r="B19" s="26"/>
      <c r="C19" s="27"/>
      <c r="D19" s="27"/>
      <c r="E19" s="27"/>
      <c r="F19" s="27"/>
      <c r="G19" s="26"/>
      <c r="H19" s="27"/>
      <c r="I19" s="27"/>
      <c r="J19" s="27"/>
      <c r="K19" s="27"/>
      <c r="L19" s="26"/>
      <c r="M19" s="27"/>
      <c r="N19" s="27"/>
      <c r="O19" s="27"/>
      <c r="P19" s="25"/>
      <c r="Q19" s="27"/>
      <c r="R19" s="27"/>
      <c r="S19" s="27"/>
      <c r="T19" s="27"/>
      <c r="U19" s="25"/>
      <c r="V19" s="27"/>
      <c r="W19" s="27"/>
      <c r="X19" s="27"/>
      <c r="Y19" s="27"/>
      <c r="Z19" s="13"/>
      <c r="AA19" s="27"/>
      <c r="AB19" s="299"/>
      <c r="AC19" s="299"/>
      <c r="AD19" s="299"/>
      <c r="AE19" s="13"/>
      <c r="AF19" s="27"/>
      <c r="AG19" s="300"/>
      <c r="AH19" s="300"/>
      <c r="AI19" s="299"/>
      <c r="AJ19" s="13"/>
      <c r="AK19" s="15"/>
      <c r="AL19" s="299"/>
      <c r="AM19" s="299"/>
      <c r="AN19" s="299"/>
      <c r="AO19" s="299"/>
      <c r="AP19" s="302"/>
      <c r="AQ19" s="299"/>
      <c r="AR19" s="299"/>
      <c r="AS19" s="299"/>
      <c r="AT19" s="301"/>
      <c r="AU19" s="302"/>
      <c r="AV19" s="299"/>
      <c r="AW19" s="299"/>
      <c r="AX19" s="299"/>
      <c r="AY19" s="301"/>
      <c r="AZ19" s="299"/>
      <c r="BA19" s="299"/>
      <c r="BB19" s="299"/>
      <c r="BC19" s="299"/>
      <c r="BD19" s="301"/>
      <c r="BE19" s="299"/>
      <c r="BF19" s="299"/>
      <c r="BG19" s="299"/>
      <c r="BH19" s="299"/>
      <c r="BI19" s="301"/>
      <c r="BJ19" s="299"/>
      <c r="BK19" s="299"/>
      <c r="BL19" s="299"/>
      <c r="BM19" s="299"/>
      <c r="BN19" s="301"/>
      <c r="BO19" s="299"/>
      <c r="BP19" s="299"/>
      <c r="BQ19" s="299"/>
      <c r="BT19" s="302"/>
      <c r="BU19" s="299"/>
      <c r="BV19" s="299"/>
    </row>
    <row r="20" spans="1:76" x14ac:dyDescent="0.35">
      <c r="A20" s="11" t="s">
        <v>315</v>
      </c>
      <c r="B20" s="26"/>
      <c r="C20" s="27"/>
      <c r="D20" s="27"/>
      <c r="E20" s="27"/>
      <c r="F20" s="27"/>
      <c r="G20" s="26"/>
      <c r="H20" s="27"/>
      <c r="I20" s="27"/>
      <c r="J20" s="27"/>
      <c r="K20" s="27"/>
      <c r="L20" s="26"/>
      <c r="M20" s="27"/>
      <c r="N20" s="27"/>
      <c r="O20" s="27"/>
      <c r="P20" s="25"/>
      <c r="Q20" s="27"/>
      <c r="R20" s="27"/>
      <c r="S20" s="27"/>
      <c r="T20" s="27"/>
      <c r="U20" s="25"/>
      <c r="V20" s="27"/>
      <c r="W20" s="27"/>
      <c r="X20" s="27"/>
      <c r="Y20" s="27"/>
      <c r="Z20" s="13"/>
      <c r="AA20" s="27"/>
      <c r="AB20" s="299"/>
      <c r="AC20" s="299"/>
      <c r="AD20" s="299"/>
      <c r="AE20" s="13"/>
      <c r="AF20" s="27"/>
      <c r="AG20" s="300"/>
      <c r="AH20" s="300"/>
      <c r="AI20" s="299"/>
      <c r="AJ20" s="13"/>
      <c r="AK20" s="15"/>
      <c r="AL20" s="299"/>
      <c r="AM20" s="299"/>
      <c r="AN20" s="299"/>
      <c r="AO20" s="299"/>
      <c r="AP20" s="42"/>
      <c r="AQ20" s="299"/>
      <c r="AR20" s="299"/>
      <c r="AS20" s="39"/>
      <c r="AT20" s="40"/>
      <c r="AU20" s="302"/>
      <c r="AV20" s="299"/>
      <c r="AW20" s="299"/>
      <c r="AX20" s="299"/>
      <c r="AY20" s="301"/>
      <c r="AZ20" s="299"/>
      <c r="BA20" s="299"/>
      <c r="BB20" s="299"/>
      <c r="BC20" s="299"/>
      <c r="BD20" s="301"/>
      <c r="BE20" s="299"/>
      <c r="BF20" s="299"/>
      <c r="BG20" s="299"/>
      <c r="BH20" s="299"/>
      <c r="BI20" s="301"/>
      <c r="BJ20" s="299"/>
      <c r="BK20" s="299"/>
      <c r="BL20" s="299"/>
      <c r="BM20" s="299"/>
      <c r="BN20" s="301"/>
      <c r="BO20" s="299"/>
      <c r="BP20" s="299"/>
      <c r="BQ20" s="299"/>
      <c r="BT20" s="302"/>
      <c r="BU20" s="299"/>
      <c r="BV20" s="299"/>
    </row>
    <row r="21" spans="1:76" ht="14.25" customHeight="1" x14ac:dyDescent="0.35">
      <c r="A21" s="83" t="s">
        <v>27</v>
      </c>
      <c r="B21" s="227">
        <v>2163.6</v>
      </c>
      <c r="C21" s="58">
        <v>3522.2</v>
      </c>
      <c r="D21" s="58">
        <v>4002.5</v>
      </c>
      <c r="E21" s="58">
        <v>4792.3999999999996</v>
      </c>
      <c r="F21" s="58">
        <v>14480.7</v>
      </c>
      <c r="G21" s="227">
        <v>2597.6</v>
      </c>
      <c r="H21" s="58">
        <v>3778.6</v>
      </c>
      <c r="I21" s="58">
        <v>4227.2</v>
      </c>
      <c r="J21" s="58">
        <v>4807.8</v>
      </c>
      <c r="K21" s="58">
        <v>15411.1</v>
      </c>
      <c r="L21" s="227">
        <v>2378.6</v>
      </c>
      <c r="M21" s="58">
        <v>4066.8</v>
      </c>
      <c r="N21" s="58">
        <v>4415.1000000000004</v>
      </c>
      <c r="O21" s="58">
        <v>4705.3999999999996</v>
      </c>
      <c r="P21" s="59">
        <v>15566</v>
      </c>
      <c r="Q21" s="58">
        <v>2400.1</v>
      </c>
      <c r="R21" s="58">
        <v>3957.5</v>
      </c>
      <c r="S21" s="58">
        <v>4042</v>
      </c>
      <c r="T21" s="58">
        <v>5134.6000000000004</v>
      </c>
      <c r="U21" s="59">
        <v>15534.2</v>
      </c>
      <c r="V21" s="58">
        <v>2609</v>
      </c>
      <c r="W21" s="58">
        <v>3378.5</v>
      </c>
      <c r="X21" s="58">
        <v>4021.7</v>
      </c>
      <c r="Y21" s="58">
        <v>4555</v>
      </c>
      <c r="Z21" s="59">
        <v>14564.2</v>
      </c>
      <c r="AA21" s="58">
        <v>2655</v>
      </c>
      <c r="AB21" s="58">
        <v>3682.6</v>
      </c>
      <c r="AC21" s="58">
        <v>3642.6</v>
      </c>
      <c r="AD21" s="58">
        <v>4767.8</v>
      </c>
      <c r="AE21" s="59">
        <v>14748</v>
      </c>
      <c r="AF21" s="58">
        <v>2618.6</v>
      </c>
      <c r="AG21" s="78">
        <v>3185.1</v>
      </c>
      <c r="AH21" s="78">
        <v>3102.1</v>
      </c>
      <c r="AI21" s="58">
        <v>3919.4999999999986</v>
      </c>
      <c r="AJ21" s="59">
        <v>12825.3</v>
      </c>
      <c r="AK21" s="58">
        <v>2820.1</v>
      </c>
      <c r="AL21" s="58">
        <f>3477.1+817.2</f>
        <v>4294.3</v>
      </c>
      <c r="AM21" s="58">
        <f>3110.7+593.3</f>
        <v>3704</v>
      </c>
      <c r="AN21" s="58">
        <v>4036.6999999999989</v>
      </c>
      <c r="AO21" s="58">
        <v>14855.1</v>
      </c>
      <c r="AP21" s="60">
        <v>2267.3000000000002</v>
      </c>
      <c r="AQ21" s="54">
        <v>2928.3</v>
      </c>
      <c r="AR21" s="54">
        <v>3112.3</v>
      </c>
      <c r="AS21" s="54">
        <v>4341.2</v>
      </c>
      <c r="AT21" s="56">
        <v>12649.099999999997</v>
      </c>
      <c r="AU21" s="60">
        <v>1613.9</v>
      </c>
      <c r="AV21" s="54">
        <v>2080.8000000000002</v>
      </c>
      <c r="AW21" s="54">
        <v>3294.7</v>
      </c>
      <c r="AX21" s="54">
        <v>5371.4000000000015</v>
      </c>
      <c r="AY21" s="56">
        <v>12360.800000000001</v>
      </c>
      <c r="AZ21" s="54">
        <v>2376.5</v>
      </c>
      <c r="BA21" s="54">
        <v>2569.1999999999998</v>
      </c>
      <c r="BB21" s="54">
        <v>3389.6</v>
      </c>
      <c r="BC21" s="54">
        <v>5443.7</v>
      </c>
      <c r="BD21" s="56">
        <f>+BC21+BB21+BA21+AZ21</f>
        <v>13779</v>
      </c>
      <c r="BE21" s="62" t="s">
        <v>87</v>
      </c>
      <c r="BF21" s="62" t="s">
        <v>87</v>
      </c>
      <c r="BG21" s="61" t="s">
        <v>87</v>
      </c>
      <c r="BH21" s="62" t="s">
        <v>87</v>
      </c>
      <c r="BI21" s="79" t="s">
        <v>87</v>
      </c>
      <c r="BJ21" s="62" t="s">
        <v>87</v>
      </c>
      <c r="BK21" s="62" t="s">
        <v>87</v>
      </c>
      <c r="BL21" s="61" t="s">
        <v>87</v>
      </c>
      <c r="BM21" s="61" t="s">
        <v>87</v>
      </c>
      <c r="BN21" s="63" t="s">
        <v>87</v>
      </c>
      <c r="BO21" s="61" t="s">
        <v>87</v>
      </c>
      <c r="BP21" s="61" t="s">
        <v>87</v>
      </c>
      <c r="BQ21" s="61" t="s">
        <v>87</v>
      </c>
      <c r="BR21" s="61" t="s">
        <v>87</v>
      </c>
      <c r="BS21" s="61" t="s">
        <v>87</v>
      </c>
      <c r="BT21" s="64" t="s">
        <v>87</v>
      </c>
      <c r="BU21" s="61" t="s">
        <v>87</v>
      </c>
      <c r="BV21" s="61" t="s">
        <v>87</v>
      </c>
      <c r="BW21" s="61"/>
      <c r="BX21" s="61"/>
    </row>
    <row r="22" spans="1:76" ht="14.25" customHeight="1" x14ac:dyDescent="0.35">
      <c r="A22" s="83" t="s">
        <v>16</v>
      </c>
      <c r="B22" s="227">
        <v>20.2</v>
      </c>
      <c r="C22" s="58">
        <v>152.1</v>
      </c>
      <c r="D22" s="58">
        <v>122.3</v>
      </c>
      <c r="E22" s="58">
        <v>160.1</v>
      </c>
      <c r="F22" s="58">
        <v>454.7</v>
      </c>
      <c r="G22" s="227">
        <v>33.4</v>
      </c>
      <c r="H22" s="58">
        <v>155.19999999999999</v>
      </c>
      <c r="I22" s="58">
        <v>123.5</v>
      </c>
      <c r="J22" s="58">
        <v>135.6</v>
      </c>
      <c r="K22" s="58">
        <v>447.6</v>
      </c>
      <c r="L22" s="227">
        <v>1.5</v>
      </c>
      <c r="M22" s="58">
        <v>118.1</v>
      </c>
      <c r="N22" s="58">
        <v>64.900000000000006</v>
      </c>
      <c r="O22" s="58">
        <v>144.4</v>
      </c>
      <c r="P22" s="59">
        <v>328.9</v>
      </c>
      <c r="Q22" s="58" t="s">
        <v>87</v>
      </c>
      <c r="R22" s="58" t="s">
        <v>87</v>
      </c>
      <c r="S22" s="58" t="s">
        <v>87</v>
      </c>
      <c r="T22" s="58" t="s">
        <v>87</v>
      </c>
      <c r="U22" s="59" t="s">
        <v>87</v>
      </c>
      <c r="V22" s="58" t="s">
        <v>87</v>
      </c>
      <c r="W22" s="58" t="s">
        <v>87</v>
      </c>
      <c r="X22" s="58" t="s">
        <v>87</v>
      </c>
      <c r="Y22" s="58" t="s">
        <v>87</v>
      </c>
      <c r="Z22" s="59" t="s">
        <v>87</v>
      </c>
      <c r="AA22" s="81" t="s">
        <v>87</v>
      </c>
      <c r="AB22" s="81" t="s">
        <v>87</v>
      </c>
      <c r="AC22" s="81" t="s">
        <v>87</v>
      </c>
      <c r="AD22" s="81" t="s">
        <v>87</v>
      </c>
      <c r="AE22" s="82" t="s">
        <v>87</v>
      </c>
      <c r="AF22" s="81" t="s">
        <v>87</v>
      </c>
      <c r="AG22" s="81" t="s">
        <v>87</v>
      </c>
      <c r="AH22" s="85" t="s">
        <v>87</v>
      </c>
      <c r="AI22" s="85" t="s">
        <v>87</v>
      </c>
      <c r="AJ22" s="82" t="s">
        <v>87</v>
      </c>
      <c r="AK22" s="81" t="s">
        <v>87</v>
      </c>
      <c r="AL22" s="81" t="s">
        <v>87</v>
      </c>
      <c r="AM22" s="81" t="s">
        <v>87</v>
      </c>
      <c r="AN22" s="81" t="s">
        <v>87</v>
      </c>
      <c r="AO22" s="81" t="s">
        <v>87</v>
      </c>
      <c r="AP22" s="84" t="s">
        <v>87</v>
      </c>
      <c r="AQ22" s="62" t="s">
        <v>87</v>
      </c>
      <c r="AR22" s="62" t="s">
        <v>87</v>
      </c>
      <c r="AS22" s="62" t="s">
        <v>87</v>
      </c>
      <c r="AT22" s="79" t="s">
        <v>87</v>
      </c>
      <c r="AU22" s="84" t="s">
        <v>87</v>
      </c>
      <c r="AV22" s="62" t="s">
        <v>87</v>
      </c>
      <c r="AW22" s="62" t="s">
        <v>87</v>
      </c>
      <c r="AX22" s="62" t="s">
        <v>87</v>
      </c>
      <c r="AY22" s="79" t="s">
        <v>87</v>
      </c>
      <c r="AZ22" s="62" t="s">
        <v>87</v>
      </c>
      <c r="BA22" s="62" t="s">
        <v>87</v>
      </c>
      <c r="BB22" s="62" t="s">
        <v>87</v>
      </c>
      <c r="BC22" s="62" t="s">
        <v>87</v>
      </c>
      <c r="BD22" s="79" t="s">
        <v>87</v>
      </c>
      <c r="BE22" s="62" t="s">
        <v>87</v>
      </c>
      <c r="BF22" s="62" t="s">
        <v>87</v>
      </c>
      <c r="BG22" s="61" t="s">
        <v>87</v>
      </c>
      <c r="BH22" s="62" t="s">
        <v>87</v>
      </c>
      <c r="BI22" s="79" t="s">
        <v>87</v>
      </c>
      <c r="BJ22" s="62" t="s">
        <v>87</v>
      </c>
      <c r="BK22" s="62" t="s">
        <v>87</v>
      </c>
      <c r="BL22" s="61" t="s">
        <v>87</v>
      </c>
      <c r="BM22" s="61" t="s">
        <v>87</v>
      </c>
      <c r="BN22" s="63" t="s">
        <v>87</v>
      </c>
      <c r="BO22" s="61" t="s">
        <v>87</v>
      </c>
      <c r="BP22" s="61" t="s">
        <v>87</v>
      </c>
      <c r="BQ22" s="61" t="s">
        <v>87</v>
      </c>
      <c r="BR22" s="61" t="s">
        <v>87</v>
      </c>
      <c r="BS22" s="61" t="s">
        <v>87</v>
      </c>
      <c r="BT22" s="64" t="s">
        <v>87</v>
      </c>
      <c r="BU22" s="61" t="s">
        <v>87</v>
      </c>
      <c r="BV22" s="61" t="s">
        <v>87</v>
      </c>
      <c r="BW22" s="61"/>
      <c r="BX22" s="61"/>
    </row>
    <row r="23" spans="1:76" ht="14.25" customHeight="1" x14ac:dyDescent="0.35">
      <c r="A23" s="83" t="s">
        <v>18</v>
      </c>
      <c r="B23" s="227">
        <v>1067.3</v>
      </c>
      <c r="C23" s="58">
        <v>1108.5999999999999</v>
      </c>
      <c r="D23" s="58">
        <v>1201.5999999999999</v>
      </c>
      <c r="E23" s="58">
        <v>1401</v>
      </c>
      <c r="F23" s="58">
        <v>4778.6000000000004</v>
      </c>
      <c r="G23" s="227">
        <v>1330.5</v>
      </c>
      <c r="H23" s="58">
        <v>1472.9</v>
      </c>
      <c r="I23" s="58">
        <v>1430.3</v>
      </c>
      <c r="J23" s="58">
        <v>1579.1</v>
      </c>
      <c r="K23" s="58">
        <v>5812.8</v>
      </c>
      <c r="L23" s="227">
        <v>1417.9</v>
      </c>
      <c r="M23" s="58">
        <v>1578.6</v>
      </c>
      <c r="N23" s="58">
        <v>1479.1</v>
      </c>
      <c r="O23" s="58">
        <v>1656.2</v>
      </c>
      <c r="P23" s="59">
        <v>6131.8</v>
      </c>
      <c r="Q23" s="58">
        <v>1627.2</v>
      </c>
      <c r="R23" s="58">
        <v>1778.2</v>
      </c>
      <c r="S23" s="58">
        <v>1981.6</v>
      </c>
      <c r="T23" s="58">
        <v>2495.9000000000005</v>
      </c>
      <c r="U23" s="59">
        <v>7882.9000000000005</v>
      </c>
      <c r="V23" s="58">
        <v>2657.8</v>
      </c>
      <c r="W23" s="58">
        <v>2764.2</v>
      </c>
      <c r="X23" s="58">
        <v>2973.4</v>
      </c>
      <c r="Y23" s="58">
        <v>3010.1</v>
      </c>
      <c r="Z23" s="59">
        <v>11405.5</v>
      </c>
      <c r="AA23" s="58">
        <v>3152.4</v>
      </c>
      <c r="AB23" s="58">
        <v>3294.2</v>
      </c>
      <c r="AC23" s="58">
        <v>3443.3</v>
      </c>
      <c r="AD23" s="58">
        <v>3346.2</v>
      </c>
      <c r="AE23" s="59">
        <v>13236.100000000002</v>
      </c>
      <c r="AF23" s="58">
        <v>3397.3</v>
      </c>
      <c r="AG23" s="78">
        <v>3442.3</v>
      </c>
      <c r="AH23" s="78">
        <v>3523.5</v>
      </c>
      <c r="AI23" s="78">
        <v>3671.6999999999989</v>
      </c>
      <c r="AJ23" s="59">
        <v>14034.8</v>
      </c>
      <c r="AK23" s="58">
        <v>3664.9</v>
      </c>
      <c r="AL23" s="58">
        <v>3724.400000000001</v>
      </c>
      <c r="AM23" s="58">
        <v>3907.5</v>
      </c>
      <c r="AN23" s="58">
        <v>4005.7</v>
      </c>
      <c r="AO23" s="58">
        <v>15302.5</v>
      </c>
      <c r="AP23" s="60">
        <v>4297.1000000000004</v>
      </c>
      <c r="AQ23" s="54">
        <v>4473.7</v>
      </c>
      <c r="AR23" s="54">
        <v>4481.7</v>
      </c>
      <c r="AS23" s="54">
        <v>4545</v>
      </c>
      <c r="AT23" s="56">
        <v>17797.599999999999</v>
      </c>
      <c r="AU23" s="60">
        <v>4490.3</v>
      </c>
      <c r="AV23" s="54">
        <v>4656.5</v>
      </c>
      <c r="AW23" s="54">
        <v>4796.7</v>
      </c>
      <c r="AX23" s="54">
        <v>4954.8</v>
      </c>
      <c r="AY23" s="56">
        <v>18898.3</v>
      </c>
      <c r="AZ23" s="54">
        <v>4834.6000000000004</v>
      </c>
      <c r="BA23" s="54">
        <v>5020.1000000000004</v>
      </c>
      <c r="BB23" s="54">
        <v>5064.5</v>
      </c>
      <c r="BC23" s="54">
        <v>5365.8</v>
      </c>
      <c r="BD23" s="56">
        <f>+BC23+BB23+BA23+AZ23</f>
        <v>20285</v>
      </c>
      <c r="BE23" s="54">
        <v>4979.3</v>
      </c>
      <c r="BF23" s="54">
        <v>4951.8</v>
      </c>
      <c r="BG23" s="54">
        <v>4912.3999999999996</v>
      </c>
      <c r="BH23" s="54">
        <v>5059.3</v>
      </c>
      <c r="BI23" s="56">
        <v>19902.8</v>
      </c>
      <c r="BJ23" s="54">
        <v>4957</v>
      </c>
      <c r="BK23" s="54">
        <v>4841.3999999999996</v>
      </c>
      <c r="BL23" s="54">
        <v>4320.8</v>
      </c>
      <c r="BM23" s="54">
        <v>4701.8</v>
      </c>
      <c r="BN23" s="56">
        <v>18821</v>
      </c>
      <c r="BO23" s="61" t="s">
        <v>87</v>
      </c>
      <c r="BP23" s="61" t="s">
        <v>87</v>
      </c>
      <c r="BQ23" s="61" t="s">
        <v>87</v>
      </c>
      <c r="BR23" s="61" t="s">
        <v>87</v>
      </c>
      <c r="BS23" s="61" t="s">
        <v>87</v>
      </c>
      <c r="BT23" s="64" t="s">
        <v>87</v>
      </c>
      <c r="BU23" s="61" t="s">
        <v>87</v>
      </c>
      <c r="BV23" s="61" t="s">
        <v>87</v>
      </c>
      <c r="BW23" s="61"/>
      <c r="BX23" s="61"/>
    </row>
    <row r="24" spans="1:76" ht="14.25" customHeight="1" x14ac:dyDescent="0.35">
      <c r="A24" s="83" t="s">
        <v>17</v>
      </c>
      <c r="B24" s="227">
        <v>1425.6</v>
      </c>
      <c r="C24" s="58">
        <v>1496.5</v>
      </c>
      <c r="D24" s="58">
        <v>1457.5</v>
      </c>
      <c r="E24" s="58">
        <v>1410.1</v>
      </c>
      <c r="F24" s="58">
        <v>5789.8</v>
      </c>
      <c r="G24" s="227">
        <v>1571.8</v>
      </c>
      <c r="H24" s="58">
        <v>1668.2</v>
      </c>
      <c r="I24" s="58">
        <v>1713.6</v>
      </c>
      <c r="J24" s="58">
        <v>1604.4</v>
      </c>
      <c r="K24" s="58">
        <v>6558</v>
      </c>
      <c r="L24" s="227">
        <v>1768.5</v>
      </c>
      <c r="M24" s="58">
        <v>1881</v>
      </c>
      <c r="N24" s="58">
        <v>1903.7</v>
      </c>
      <c r="O24" s="58">
        <v>1787.3</v>
      </c>
      <c r="P24" s="59">
        <v>7340.5</v>
      </c>
      <c r="Q24" s="58">
        <v>1947.7</v>
      </c>
      <c r="R24" s="58">
        <v>2082</v>
      </c>
      <c r="S24" s="58">
        <v>2136.9</v>
      </c>
      <c r="T24" s="58">
        <v>2044.6999999999998</v>
      </c>
      <c r="U24" s="59">
        <v>8211.2999999999993</v>
      </c>
      <c r="V24" s="58">
        <v>2149.1</v>
      </c>
      <c r="W24" s="58">
        <v>2273.9</v>
      </c>
      <c r="X24" s="58">
        <v>2332.1999999999998</v>
      </c>
      <c r="Y24" s="58">
        <v>2217.1</v>
      </c>
      <c r="Z24" s="59">
        <v>8972.2999999999993</v>
      </c>
      <c r="AA24" s="58">
        <v>2409.4</v>
      </c>
      <c r="AB24" s="58">
        <v>2531.1999999999998</v>
      </c>
      <c r="AC24" s="58">
        <v>2534.1</v>
      </c>
      <c r="AD24" s="58">
        <v>2423.8000000000002</v>
      </c>
      <c r="AE24" s="59">
        <v>9898.5</v>
      </c>
      <c r="AF24" s="58">
        <v>2466.3000000000002</v>
      </c>
      <c r="AG24" s="78">
        <v>2655.9</v>
      </c>
      <c r="AH24" s="78">
        <v>2660.4</v>
      </c>
      <c r="AI24" s="58">
        <v>2324.0000000000009</v>
      </c>
      <c r="AJ24" s="59">
        <v>10106.6</v>
      </c>
      <c r="AK24" s="58">
        <v>2441.9</v>
      </c>
      <c r="AL24" s="58">
        <v>2540.9</v>
      </c>
      <c r="AM24" s="58">
        <v>2569.9</v>
      </c>
      <c r="AN24" s="58">
        <v>2214.5999999999995</v>
      </c>
      <c r="AO24" s="58">
        <v>9767.2999999999993</v>
      </c>
      <c r="AP24" s="60">
        <v>2306.9</v>
      </c>
      <c r="AQ24" s="54">
        <v>2305.6</v>
      </c>
      <c r="AR24" s="54">
        <v>2399.9</v>
      </c>
      <c r="AS24" s="54">
        <v>2108.9</v>
      </c>
      <c r="AT24" s="56">
        <v>9121.2000000000007</v>
      </c>
      <c r="AU24" s="60">
        <v>2234.04</v>
      </c>
      <c r="AV24" s="54">
        <v>2321.4</v>
      </c>
      <c r="AW24" s="54">
        <v>2436.6999999999998</v>
      </c>
      <c r="AX24" s="54">
        <v>2143.1999999999998</v>
      </c>
      <c r="AY24" s="56">
        <v>9135.34</v>
      </c>
      <c r="AZ24" s="54">
        <v>2154.4</v>
      </c>
      <c r="BA24" s="54">
        <v>2242.6999999999998</v>
      </c>
      <c r="BB24" s="54">
        <v>2261.6999999999998</v>
      </c>
      <c r="BC24" s="54">
        <v>1845.4</v>
      </c>
      <c r="BD24" s="56">
        <f>+BC24+BB24+BA24+AZ24</f>
        <v>8504.2000000000007</v>
      </c>
      <c r="BE24" s="54">
        <v>1861.4</v>
      </c>
      <c r="BF24" s="54">
        <v>1702.3</v>
      </c>
      <c r="BG24" s="54">
        <v>1701</v>
      </c>
      <c r="BH24" s="54">
        <v>1151.5999999999999</v>
      </c>
      <c r="BI24" s="56">
        <v>6416.3</v>
      </c>
      <c r="BJ24" s="54">
        <v>1608.9</v>
      </c>
      <c r="BK24" s="54">
        <v>1448.4</v>
      </c>
      <c r="BL24" s="54">
        <v>1533.2</v>
      </c>
      <c r="BM24" s="54">
        <v>1140.9000000000001</v>
      </c>
      <c r="BN24" s="56">
        <v>5731.4</v>
      </c>
      <c r="BO24" s="61" t="s">
        <v>87</v>
      </c>
      <c r="BP24" s="61" t="s">
        <v>87</v>
      </c>
      <c r="BQ24" s="61" t="s">
        <v>87</v>
      </c>
      <c r="BR24" s="61" t="s">
        <v>87</v>
      </c>
      <c r="BS24" s="61" t="s">
        <v>87</v>
      </c>
      <c r="BT24" s="64" t="s">
        <v>87</v>
      </c>
      <c r="BU24" s="61" t="s">
        <v>87</v>
      </c>
      <c r="BV24" s="61" t="s">
        <v>87</v>
      </c>
      <c r="BW24" s="61"/>
      <c r="BX24" s="61"/>
    </row>
    <row r="25" spans="1:76" ht="14.25" customHeight="1" x14ac:dyDescent="0.35">
      <c r="A25" s="83" t="s">
        <v>19</v>
      </c>
      <c r="B25" s="227">
        <v>-28.599999999999998</v>
      </c>
      <c r="C25" s="58">
        <v>163</v>
      </c>
      <c r="D25" s="58">
        <v>116</v>
      </c>
      <c r="E25" s="58">
        <v>72.199999999999989</v>
      </c>
      <c r="F25" s="58">
        <v>322.29999999999995</v>
      </c>
      <c r="G25" s="227">
        <v>139.19999999999999</v>
      </c>
      <c r="H25" s="58">
        <v>206</v>
      </c>
      <c r="I25" s="58">
        <v>135.4</v>
      </c>
      <c r="J25" s="58">
        <v>150.9</v>
      </c>
      <c r="K25" s="58">
        <v>631.6</v>
      </c>
      <c r="L25" s="227">
        <v>110.9</v>
      </c>
      <c r="M25" s="58">
        <v>207.3</v>
      </c>
      <c r="N25" s="58">
        <v>163</v>
      </c>
      <c r="O25" s="58">
        <v>340.9</v>
      </c>
      <c r="P25" s="59">
        <v>822.09999999999991</v>
      </c>
      <c r="Q25" s="58">
        <v>104.7</v>
      </c>
      <c r="R25" s="58">
        <v>198.1</v>
      </c>
      <c r="S25" s="58">
        <v>151.6</v>
      </c>
      <c r="T25" s="58">
        <v>197</v>
      </c>
      <c r="U25" s="59">
        <v>651.4</v>
      </c>
      <c r="V25" s="58">
        <v>221.6</v>
      </c>
      <c r="W25" s="58">
        <v>129</v>
      </c>
      <c r="X25" s="58">
        <v>258.39999999999998</v>
      </c>
      <c r="Y25" s="58">
        <v>144.5</v>
      </c>
      <c r="Z25" s="59">
        <v>753.5</v>
      </c>
      <c r="AA25" s="58">
        <v>141.5</v>
      </c>
      <c r="AB25" s="58">
        <v>172</v>
      </c>
      <c r="AC25" s="58">
        <v>359.1</v>
      </c>
      <c r="AD25" s="58">
        <v>368.1</v>
      </c>
      <c r="AE25" s="59">
        <v>1040.7</v>
      </c>
      <c r="AF25" s="58">
        <v>83.2</v>
      </c>
      <c r="AG25" s="58">
        <v>140</v>
      </c>
      <c r="AH25" s="78">
        <v>52.1</v>
      </c>
      <c r="AI25" s="58">
        <v>250.4</v>
      </c>
      <c r="AJ25" s="59">
        <v>525.79999999999995</v>
      </c>
      <c r="AK25" s="58">
        <v>203.9</v>
      </c>
      <c r="AL25" s="58">
        <v>193.20000000000002</v>
      </c>
      <c r="AM25" s="58">
        <v>126.7</v>
      </c>
      <c r="AN25" s="58">
        <v>230.60000000000019</v>
      </c>
      <c r="AO25" s="58">
        <v>754.3</v>
      </c>
      <c r="AP25" s="60">
        <v>503.07000000000016</v>
      </c>
      <c r="AQ25" s="54">
        <v>148.66900000000001</v>
      </c>
      <c r="AR25" s="54">
        <v>715.721</v>
      </c>
      <c r="AS25" s="54">
        <v>96.788999999999987</v>
      </c>
      <c r="AT25" s="56">
        <v>1464.2</v>
      </c>
      <c r="AU25" s="60">
        <v>371</v>
      </c>
      <c r="AV25" s="54">
        <v>-422.4</v>
      </c>
      <c r="AW25" s="54">
        <v>3.3</v>
      </c>
      <c r="AX25" s="54">
        <v>164.59999999999997</v>
      </c>
      <c r="AY25" s="56">
        <v>116.5</v>
      </c>
      <c r="AZ25" s="54">
        <v>12.1</v>
      </c>
      <c r="BA25" s="54">
        <v>273.5</v>
      </c>
      <c r="BB25" s="54">
        <v>253.2</v>
      </c>
      <c r="BC25" s="54">
        <v>368.5</v>
      </c>
      <c r="BD25" s="56">
        <f t="shared" ref="BD25:BD30" si="0">+BC25+BB25+BA25+AZ25</f>
        <v>907.30000000000007</v>
      </c>
      <c r="BE25" s="54">
        <v>376.4</v>
      </c>
      <c r="BF25" s="54">
        <v>391.6</v>
      </c>
      <c r="BG25" s="54">
        <v>423.7</v>
      </c>
      <c r="BH25" s="54">
        <v>499.2</v>
      </c>
      <c r="BI25" s="56">
        <v>1691</v>
      </c>
      <c r="BJ25" s="54">
        <v>403.9</v>
      </c>
      <c r="BK25" s="54">
        <v>524.20000000000005</v>
      </c>
      <c r="BL25" s="54">
        <v>561</v>
      </c>
      <c r="BM25" s="54">
        <v>463.1</v>
      </c>
      <c r="BN25" s="56">
        <v>1952.4</v>
      </c>
      <c r="BO25" s="54" t="s">
        <v>87</v>
      </c>
      <c r="BP25" s="54" t="s">
        <v>87</v>
      </c>
      <c r="BQ25" s="54" t="s">
        <v>87</v>
      </c>
      <c r="BR25" s="54" t="s">
        <v>87</v>
      </c>
      <c r="BS25" s="54" t="s">
        <v>87</v>
      </c>
      <c r="BT25" s="60" t="s">
        <v>87</v>
      </c>
      <c r="BU25" s="54" t="s">
        <v>87</v>
      </c>
      <c r="BV25" s="54" t="s">
        <v>87</v>
      </c>
      <c r="BW25" s="54"/>
      <c r="BX25" s="54"/>
    </row>
    <row r="26" spans="1:76" ht="14.25" customHeight="1" x14ac:dyDescent="0.35">
      <c r="A26" s="235" t="s">
        <v>316</v>
      </c>
      <c r="B26" s="77">
        <v>4627.8999999999996</v>
      </c>
      <c r="C26" s="65">
        <v>6290.2999999999993</v>
      </c>
      <c r="D26" s="65">
        <v>6777.5999999999995</v>
      </c>
      <c r="E26" s="65">
        <v>7675.7000000000007</v>
      </c>
      <c r="F26" s="65">
        <v>25371.4</v>
      </c>
      <c r="G26" s="77">
        <v>5639.1</v>
      </c>
      <c r="H26" s="65">
        <v>7125.7</v>
      </c>
      <c r="I26" s="65">
        <v>7506.4999999999991</v>
      </c>
      <c r="J26" s="65">
        <v>8142.2000000000016</v>
      </c>
      <c r="K26" s="65">
        <v>28413.5</v>
      </c>
      <c r="L26" s="77">
        <v>5675.9</v>
      </c>
      <c r="M26" s="65">
        <v>7733.7</v>
      </c>
      <c r="N26" s="65">
        <v>7960.9</v>
      </c>
      <c r="O26" s="65">
        <v>8489.7999999999993</v>
      </c>
      <c r="P26" s="66">
        <v>29860.400000000001</v>
      </c>
      <c r="Q26" s="65">
        <v>6079.7</v>
      </c>
      <c r="R26" s="65">
        <v>8015.8</v>
      </c>
      <c r="S26" s="65">
        <v>8312.1</v>
      </c>
      <c r="T26" s="65">
        <v>9872.2000000000007</v>
      </c>
      <c r="U26" s="66">
        <v>32279.800000000003</v>
      </c>
      <c r="V26" s="65">
        <v>7637.5000000000009</v>
      </c>
      <c r="W26" s="65">
        <v>8545.5999999999985</v>
      </c>
      <c r="X26" s="65">
        <v>9585.6999999999989</v>
      </c>
      <c r="Y26" s="65">
        <v>9926.7000000000007</v>
      </c>
      <c r="Z26" s="66">
        <v>35695.5</v>
      </c>
      <c r="AA26" s="65">
        <v>8358.2999999999993</v>
      </c>
      <c r="AB26" s="65">
        <v>9680</v>
      </c>
      <c r="AC26" s="65">
        <v>9979.1</v>
      </c>
      <c r="AD26" s="65">
        <v>10905.9</v>
      </c>
      <c r="AE26" s="66">
        <v>38923.300000000003</v>
      </c>
      <c r="AF26" s="65">
        <v>8565.4000000000015</v>
      </c>
      <c r="AG26" s="65">
        <v>9423.2999999999993</v>
      </c>
      <c r="AH26" s="65">
        <v>9338.1</v>
      </c>
      <c r="AI26" s="65">
        <v>10165.599999999999</v>
      </c>
      <c r="AJ26" s="66">
        <v>37492.5</v>
      </c>
      <c r="AK26" s="65">
        <v>9130.8000000000011</v>
      </c>
      <c r="AL26" s="65">
        <f>+SUM(AL21:AL25)</f>
        <v>10752.800000000001</v>
      </c>
      <c r="AM26" s="65">
        <f>+SUM(AM21:AM25)</f>
        <v>10308.1</v>
      </c>
      <c r="AN26" s="65">
        <f t="shared" ref="AN26:AO26" si="1">+SUM(AN21:AN25)</f>
        <v>10487.599999999999</v>
      </c>
      <c r="AO26" s="65">
        <f t="shared" si="1"/>
        <v>40679.199999999997</v>
      </c>
      <c r="AP26" s="77">
        <v>9374.3859999999986</v>
      </c>
      <c r="AQ26" s="65">
        <v>9856.3340000000007</v>
      </c>
      <c r="AR26" s="65">
        <v>10709.606999999998</v>
      </c>
      <c r="AS26" s="65">
        <v>11091.848999999998</v>
      </c>
      <c r="AT26" s="66">
        <v>41032.099999999991</v>
      </c>
      <c r="AU26" s="77">
        <v>8709.2000000000007</v>
      </c>
      <c r="AV26" s="65">
        <v>8636.2999999999993</v>
      </c>
      <c r="AW26" s="65">
        <v>10531.399999999998</v>
      </c>
      <c r="AX26" s="65">
        <v>12634.000000000002</v>
      </c>
      <c r="AY26" s="66">
        <v>40510.9</v>
      </c>
      <c r="AZ26" s="65">
        <v>9377.6</v>
      </c>
      <c r="BA26" s="65">
        <v>10105.5</v>
      </c>
      <c r="BB26" s="65">
        <v>10969</v>
      </c>
      <c r="BC26" s="65">
        <v>13023.4</v>
      </c>
      <c r="BD26" s="66">
        <f t="shared" si="0"/>
        <v>43475.5</v>
      </c>
      <c r="BE26" s="65">
        <v>7217.1</v>
      </c>
      <c r="BF26" s="65">
        <f>+BF25+BF23+BF24</f>
        <v>7045.7000000000007</v>
      </c>
      <c r="BG26" s="65">
        <v>7037.1</v>
      </c>
      <c r="BH26" s="65">
        <v>6710.1</v>
      </c>
      <c r="BI26" s="66">
        <v>28010.1</v>
      </c>
      <c r="BJ26" s="65">
        <f>SUM(BJ23:BJ25)</f>
        <v>6969.7999999999993</v>
      </c>
      <c r="BK26" s="65">
        <f t="shared" ref="BK26:BN26" si="2">SUM(BK23:BK25)</f>
        <v>6813.9999999999991</v>
      </c>
      <c r="BL26" s="65">
        <f t="shared" si="2"/>
        <v>6415</v>
      </c>
      <c r="BM26" s="65">
        <f t="shared" si="2"/>
        <v>6305.8000000000011</v>
      </c>
      <c r="BN26" s="66">
        <f t="shared" si="2"/>
        <v>26504.800000000003</v>
      </c>
      <c r="BO26" s="65">
        <v>5883.4000000000005</v>
      </c>
      <c r="BP26" s="65">
        <v>5950.1000000000013</v>
      </c>
      <c r="BQ26" s="65">
        <v>5717.0999999999995</v>
      </c>
      <c r="BR26" s="65">
        <v>5607.2999999999975</v>
      </c>
      <c r="BS26" s="65">
        <v>23157.899999999994</v>
      </c>
      <c r="BT26" s="77">
        <v>5702.1</v>
      </c>
      <c r="BU26" s="65">
        <v>5694.2999999999993</v>
      </c>
      <c r="BV26" s="65">
        <v>5677.1</v>
      </c>
      <c r="BW26" s="65"/>
      <c r="BX26" s="65"/>
    </row>
    <row r="27" spans="1:76" ht="14.25" customHeight="1" x14ac:dyDescent="0.35">
      <c r="A27" s="83" t="s">
        <v>24</v>
      </c>
      <c r="B27" s="80">
        <v>-287.5</v>
      </c>
      <c r="C27" s="70">
        <v>-246.4</v>
      </c>
      <c r="D27" s="70">
        <v>-269.8</v>
      </c>
      <c r="E27" s="70">
        <v>-338.9</v>
      </c>
      <c r="F27" s="70">
        <v>-1142.5</v>
      </c>
      <c r="G27" s="80">
        <v>-287.10000000000002</v>
      </c>
      <c r="H27" s="70">
        <v>-283.39999999999998</v>
      </c>
      <c r="I27" s="70">
        <v>-277</v>
      </c>
      <c r="J27" s="70">
        <v>-301.8</v>
      </c>
      <c r="K27" s="70">
        <v>-1149.3</v>
      </c>
      <c r="L27" s="80">
        <v>-261</v>
      </c>
      <c r="M27" s="70">
        <v>-277.8</v>
      </c>
      <c r="N27" s="70">
        <v>-295.2</v>
      </c>
      <c r="O27" s="70">
        <v>-358.4</v>
      </c>
      <c r="P27" s="71">
        <v>-1192.5</v>
      </c>
      <c r="Q27" s="70">
        <v>-307.5</v>
      </c>
      <c r="R27" s="70">
        <v>-391.4</v>
      </c>
      <c r="S27" s="70">
        <v>-357.9</v>
      </c>
      <c r="T27" s="70">
        <v>-421.8</v>
      </c>
      <c r="U27" s="71">
        <v>-1478.6</v>
      </c>
      <c r="V27" s="70">
        <v>-410.6</v>
      </c>
      <c r="W27" s="70">
        <v>-514.20000000000005</v>
      </c>
      <c r="X27" s="70">
        <v>-496.3</v>
      </c>
      <c r="Y27" s="70">
        <v>-539.9</v>
      </c>
      <c r="Z27" s="71">
        <v>-1961</v>
      </c>
      <c r="AA27" s="70">
        <v>-544.20000000000005</v>
      </c>
      <c r="AB27" s="70">
        <v>-551.9</v>
      </c>
      <c r="AC27" s="70">
        <v>-518</v>
      </c>
      <c r="AD27" s="70">
        <v>-593.9</v>
      </c>
      <c r="AE27" s="71">
        <v>-2208</v>
      </c>
      <c r="AF27" s="70">
        <v>-580.70000000000005</v>
      </c>
      <c r="AG27" s="70">
        <v>-553.9</v>
      </c>
      <c r="AH27" s="70">
        <v>-550.20000000000005</v>
      </c>
      <c r="AI27" s="70">
        <v>-606.20000000000005</v>
      </c>
      <c r="AJ27" s="71">
        <v>-2291</v>
      </c>
      <c r="AK27" s="70">
        <v>-551.70000000000005</v>
      </c>
      <c r="AL27" s="70">
        <v>-520.29999999999995</v>
      </c>
      <c r="AM27" s="70">
        <v>-496</v>
      </c>
      <c r="AN27" s="70">
        <v>-586.79999999999995</v>
      </c>
      <c r="AO27" s="70">
        <v>-2154.6999999999998</v>
      </c>
      <c r="AP27" s="80">
        <v>-516.1</v>
      </c>
      <c r="AQ27" s="70">
        <v>-439.2</v>
      </c>
      <c r="AR27" s="70">
        <v>-436.3</v>
      </c>
      <c r="AS27" s="70">
        <v>-496.7</v>
      </c>
      <c r="AT27" s="71">
        <v>-1888.4</v>
      </c>
      <c r="AU27" s="80">
        <v>-423.8</v>
      </c>
      <c r="AV27" s="70">
        <v>-366</v>
      </c>
      <c r="AW27" s="70">
        <v>-374.9</v>
      </c>
      <c r="AX27" s="70">
        <v>-718.2</v>
      </c>
      <c r="AY27" s="71">
        <v>-1882.8999999999999</v>
      </c>
      <c r="AZ27" s="70">
        <v>-499.4</v>
      </c>
      <c r="BA27" s="70">
        <v>-481.9</v>
      </c>
      <c r="BB27" s="70">
        <v>-480.7</v>
      </c>
      <c r="BC27" s="70">
        <v>-741.6</v>
      </c>
      <c r="BD27" s="71">
        <f t="shared" si="0"/>
        <v>-2203.6</v>
      </c>
      <c r="BE27" s="70">
        <v>-333.7</v>
      </c>
      <c r="BF27" s="70">
        <v>-285.2</v>
      </c>
      <c r="BG27" s="70">
        <v>-213.5</v>
      </c>
      <c r="BH27" s="70">
        <v>-705.7</v>
      </c>
      <c r="BI27" s="71">
        <v>-1538.1</v>
      </c>
      <c r="BJ27" s="70">
        <v>-242.4</v>
      </c>
      <c r="BK27" s="70">
        <v>-238.3</v>
      </c>
      <c r="BL27" s="70">
        <v>-189.8</v>
      </c>
      <c r="BM27" s="70">
        <v>-589.4</v>
      </c>
      <c r="BN27" s="71">
        <v>-1259.9000000000001</v>
      </c>
      <c r="BO27" s="70">
        <v>-185.8</v>
      </c>
      <c r="BP27" s="70">
        <v>-91.399999999999977</v>
      </c>
      <c r="BQ27" s="70">
        <v>-61.199999999999989</v>
      </c>
      <c r="BR27" s="70">
        <v>-417.6</v>
      </c>
      <c r="BS27" s="70">
        <v>-756</v>
      </c>
      <c r="BT27" s="80">
        <v>-118.6</v>
      </c>
      <c r="BU27" s="70">
        <v>-22.099999999999994</v>
      </c>
      <c r="BV27" s="70">
        <v>-57.4</v>
      </c>
      <c r="BW27" s="70"/>
      <c r="BX27" s="70"/>
    </row>
    <row r="28" spans="1:76" ht="14.25" customHeight="1" x14ac:dyDescent="0.35">
      <c r="A28" s="83" t="s">
        <v>25</v>
      </c>
      <c r="B28" s="80">
        <v>-1758.4</v>
      </c>
      <c r="C28" s="70">
        <v>-1799.9</v>
      </c>
      <c r="D28" s="70">
        <v>-1829.8000000000002</v>
      </c>
      <c r="E28" s="70">
        <v>-1973.5000000000005</v>
      </c>
      <c r="F28" s="70">
        <v>-7361.6</v>
      </c>
      <c r="G28" s="80">
        <v>-2030.3</v>
      </c>
      <c r="H28" s="70">
        <v>-2039.1</v>
      </c>
      <c r="I28" s="70">
        <v>-2105.1999999999998</v>
      </c>
      <c r="J28" s="70">
        <v>-2299.6</v>
      </c>
      <c r="K28" s="70">
        <v>-8474.1999999999989</v>
      </c>
      <c r="L28" s="80">
        <v>-2358.9</v>
      </c>
      <c r="M28" s="70">
        <v>-2428.9</v>
      </c>
      <c r="N28" s="70">
        <v>-2490.3000000000002</v>
      </c>
      <c r="O28" s="70">
        <v>-2568.3000000000002</v>
      </c>
      <c r="P28" s="71">
        <v>-9846.4</v>
      </c>
      <c r="Q28" s="70">
        <v>-2626.7</v>
      </c>
      <c r="R28" s="70">
        <v>-2705.6</v>
      </c>
      <c r="S28" s="70">
        <v>-2849</v>
      </c>
      <c r="T28" s="70">
        <v>-3381.8</v>
      </c>
      <c r="U28" s="71">
        <v>-11563.099999999999</v>
      </c>
      <c r="V28" s="70">
        <v>-3343.1</v>
      </c>
      <c r="W28" s="70">
        <v>-3612.7</v>
      </c>
      <c r="X28" s="70">
        <v>-3783.9</v>
      </c>
      <c r="Y28" s="70">
        <v>-3921.1</v>
      </c>
      <c r="Z28" s="71">
        <v>-14660.8</v>
      </c>
      <c r="AA28" s="70">
        <v>-4009.8</v>
      </c>
      <c r="AB28" s="70">
        <v>-4274.8999999999996</v>
      </c>
      <c r="AC28" s="70">
        <v>-4225.6000000000004</v>
      </c>
      <c r="AD28" s="70">
        <v>-4469.5</v>
      </c>
      <c r="AE28" s="71">
        <v>-16979.800000000003</v>
      </c>
      <c r="AF28" s="70">
        <v>-4543.8</v>
      </c>
      <c r="AG28" s="70">
        <v>-4578.6000000000004</v>
      </c>
      <c r="AH28" s="70">
        <v>-4609.2</v>
      </c>
      <c r="AI28" s="70">
        <v>-4773</v>
      </c>
      <c r="AJ28" s="71">
        <v>-18504.7</v>
      </c>
      <c r="AK28" s="70">
        <v>-4800.8</v>
      </c>
      <c r="AL28" s="70">
        <v>-4848.1000000000004</v>
      </c>
      <c r="AM28" s="70">
        <v>-5037.8</v>
      </c>
      <c r="AN28" s="70">
        <v>-5147.5</v>
      </c>
      <c r="AO28" s="70">
        <v>-19834.2</v>
      </c>
      <c r="AP28" s="80">
        <v>-5216</v>
      </c>
      <c r="AQ28" s="70">
        <v>-5079.2</v>
      </c>
      <c r="AR28" s="70">
        <v>-5321.3</v>
      </c>
      <c r="AS28" s="70">
        <v>-5392.4</v>
      </c>
      <c r="AT28" s="71">
        <v>-21008.799999999999</v>
      </c>
      <c r="AU28" s="80">
        <v>-5151.5</v>
      </c>
      <c r="AV28" s="70">
        <v>-5234.1000000000004</v>
      </c>
      <c r="AW28" s="70">
        <v>-5235.8999999999996</v>
      </c>
      <c r="AX28" s="70">
        <v>-5639.3</v>
      </c>
      <c r="AY28" s="71">
        <v>-21260.800000000003</v>
      </c>
      <c r="AZ28" s="70">
        <v>-5169.8</v>
      </c>
      <c r="BA28" s="70">
        <v>-5224.1000000000004</v>
      </c>
      <c r="BB28" s="70">
        <v>-5347.8</v>
      </c>
      <c r="BC28" s="70">
        <v>-5676.6</v>
      </c>
      <c r="BD28" s="71">
        <f t="shared" si="0"/>
        <v>-21418.300000000003</v>
      </c>
      <c r="BE28" s="70">
        <v>-5077.3999999999996</v>
      </c>
      <c r="BF28" s="70">
        <v>-5167.5</v>
      </c>
      <c r="BG28" s="70">
        <v>-5169.8</v>
      </c>
      <c r="BH28" s="70">
        <v>-5702.7</v>
      </c>
      <c r="BI28" s="71">
        <v>-21117.4</v>
      </c>
      <c r="BJ28" s="70">
        <v>-5311.7</v>
      </c>
      <c r="BK28" s="70">
        <v>-5354.7</v>
      </c>
      <c r="BL28" s="70">
        <v>-5544.1</v>
      </c>
      <c r="BM28" s="70">
        <v>-5344</v>
      </c>
      <c r="BN28" s="71">
        <v>-21554.400000000001</v>
      </c>
      <c r="BO28" s="70">
        <v>-5035</v>
      </c>
      <c r="BP28" s="70">
        <v>-5209</v>
      </c>
      <c r="BQ28" s="70">
        <v>-4907.4999999999991</v>
      </c>
      <c r="BR28" s="70">
        <v>-5359.3</v>
      </c>
      <c r="BS28" s="70">
        <v>-20510.8</v>
      </c>
      <c r="BT28" s="80">
        <v>-4451.8000000000011</v>
      </c>
      <c r="BU28" s="70">
        <v>-4402.7</v>
      </c>
      <c r="BV28" s="70">
        <v>-4604.5</v>
      </c>
      <c r="BW28" s="70"/>
      <c r="BX28" s="70"/>
    </row>
    <row r="29" spans="1:76" ht="14.25" customHeight="1" x14ac:dyDescent="0.35">
      <c r="A29" s="83" t="s">
        <v>31</v>
      </c>
      <c r="B29" s="80">
        <v>-30.3</v>
      </c>
      <c r="C29" s="70">
        <v>-146</v>
      </c>
      <c r="D29" s="70">
        <v>-199.59999999999997</v>
      </c>
      <c r="E29" s="70">
        <v>-217.80000000000007</v>
      </c>
      <c r="F29" s="70">
        <v>-593.6</v>
      </c>
      <c r="G29" s="80">
        <v>-37.700000000000003</v>
      </c>
      <c r="H29" s="70">
        <v>-135.30000000000001</v>
      </c>
      <c r="I29" s="70">
        <v>-260.3</v>
      </c>
      <c r="J29" s="70">
        <v>-217.1</v>
      </c>
      <c r="K29" s="70">
        <v>-650.4</v>
      </c>
      <c r="L29" s="80">
        <v>334.3</v>
      </c>
      <c r="M29" s="70">
        <v>-72.3</v>
      </c>
      <c r="N29" s="70">
        <v>-101.1</v>
      </c>
      <c r="O29" s="70">
        <v>-244</v>
      </c>
      <c r="P29" s="71">
        <v>-83.1</v>
      </c>
      <c r="Q29" s="70">
        <v>-161.80000000000001</v>
      </c>
      <c r="R29" s="70">
        <v>-51.4</v>
      </c>
      <c r="S29" s="70">
        <v>-4546.6000000000004</v>
      </c>
      <c r="T29" s="70">
        <v>-521.9</v>
      </c>
      <c r="U29" s="71">
        <v>-5281.7</v>
      </c>
      <c r="V29" s="70">
        <v>926.4</v>
      </c>
      <c r="W29" s="70">
        <v>-197.8</v>
      </c>
      <c r="X29" s="70">
        <v>-693.7</v>
      </c>
      <c r="Y29" s="70">
        <v>-363.4</v>
      </c>
      <c r="Z29" s="71">
        <v>-328.50000000000011</v>
      </c>
      <c r="AA29" s="70">
        <v>-495.2</v>
      </c>
      <c r="AB29" s="70">
        <v>-699.3</v>
      </c>
      <c r="AC29" s="70">
        <v>-821.4</v>
      </c>
      <c r="AD29" s="70">
        <v>-1121.5</v>
      </c>
      <c r="AE29" s="71">
        <v>-3137.4</v>
      </c>
      <c r="AF29" s="70">
        <v>-410.7</v>
      </c>
      <c r="AG29" s="70">
        <v>-385.6</v>
      </c>
      <c r="AH29" s="70">
        <v>-500.5</v>
      </c>
      <c r="AI29" s="70">
        <v>-1156.8</v>
      </c>
      <c r="AJ29" s="71">
        <v>-2453.6</v>
      </c>
      <c r="AK29" s="70">
        <v>-154.1</v>
      </c>
      <c r="AL29" s="70">
        <f>3237.9</f>
        <v>3237.9</v>
      </c>
      <c r="AM29" s="70">
        <f>-432.5</f>
        <v>-432.5</v>
      </c>
      <c r="AN29" s="70">
        <v>-1089.0000000000002</v>
      </c>
      <c r="AO29" s="70">
        <v>1562.3</v>
      </c>
      <c r="AP29" s="80">
        <v>-188.9</v>
      </c>
      <c r="AQ29" s="70">
        <v>-283</v>
      </c>
      <c r="AR29" s="70">
        <v>-389.4</v>
      </c>
      <c r="AS29" s="70">
        <v>-455.3</v>
      </c>
      <c r="AT29" s="71">
        <v>-1316.6</v>
      </c>
      <c r="AU29" s="80">
        <v>284.89999999999998</v>
      </c>
      <c r="AV29" s="70">
        <v>-293.5</v>
      </c>
      <c r="AW29" s="81">
        <v>666</v>
      </c>
      <c r="AX29" s="70">
        <v>-423.7</v>
      </c>
      <c r="AY29" s="82">
        <v>233.7</v>
      </c>
      <c r="AZ29" s="70">
        <v>-152.9</v>
      </c>
      <c r="BA29" s="70">
        <v>-398.9</v>
      </c>
      <c r="BB29" s="70">
        <v>-293.7</v>
      </c>
      <c r="BC29" s="70">
        <v>3239.5</v>
      </c>
      <c r="BD29" s="71">
        <f t="shared" si="0"/>
        <v>2394</v>
      </c>
      <c r="BE29" s="70">
        <v>-168.3</v>
      </c>
      <c r="BF29" s="70">
        <v>-40.9</v>
      </c>
      <c r="BG29" s="70">
        <v>-291.2</v>
      </c>
      <c r="BH29" s="70">
        <v>-346.3</v>
      </c>
      <c r="BI29" s="71">
        <v>-846.7</v>
      </c>
      <c r="BJ29" s="70">
        <v>-182.2</v>
      </c>
      <c r="BK29" s="70">
        <v>-181.2</v>
      </c>
      <c r="BL29" s="70">
        <v>-717.3</v>
      </c>
      <c r="BM29" s="70">
        <v>213.9</v>
      </c>
      <c r="BN29" s="71">
        <v>-866.8</v>
      </c>
      <c r="BO29" s="70">
        <v>2293.1999999999998</v>
      </c>
      <c r="BP29" s="70">
        <v>-529.6</v>
      </c>
      <c r="BQ29" s="70">
        <v>-319.3</v>
      </c>
      <c r="BR29" s="70">
        <v>-6023.4</v>
      </c>
      <c r="BS29" s="70">
        <v>-4579.1000000000004</v>
      </c>
      <c r="BT29" s="80">
        <v>-198.7</v>
      </c>
      <c r="BU29" s="70">
        <v>-274.2</v>
      </c>
      <c r="BV29" s="70">
        <v>-43.7</v>
      </c>
      <c r="BW29" s="70"/>
      <c r="BX29" s="70"/>
    </row>
    <row r="30" spans="1:76" ht="14.25" customHeight="1" x14ac:dyDescent="0.35">
      <c r="A30" s="83" t="s">
        <v>21</v>
      </c>
      <c r="B30" s="80"/>
      <c r="C30" s="70"/>
      <c r="D30" s="70"/>
      <c r="E30" s="70"/>
      <c r="F30" s="70"/>
      <c r="G30" s="80"/>
      <c r="H30" s="70"/>
      <c r="I30" s="70"/>
      <c r="J30" s="70"/>
      <c r="K30" s="70"/>
      <c r="L30" s="80"/>
      <c r="M30" s="70"/>
      <c r="N30" s="70"/>
      <c r="O30" s="70"/>
      <c r="P30" s="71"/>
      <c r="Q30" s="70"/>
      <c r="R30" s="70"/>
      <c r="S30" s="70"/>
      <c r="T30" s="70"/>
      <c r="U30" s="71"/>
      <c r="V30" s="70"/>
      <c r="W30" s="70"/>
      <c r="X30" s="70"/>
      <c r="Y30" s="70"/>
      <c r="Z30" s="71"/>
      <c r="AA30" s="70"/>
      <c r="AB30" s="70"/>
      <c r="AC30" s="70"/>
      <c r="AD30" s="70"/>
      <c r="AE30" s="71"/>
      <c r="AF30" s="70"/>
      <c r="AG30" s="70"/>
      <c r="AH30" s="70"/>
      <c r="AI30" s="70"/>
      <c r="AJ30" s="71"/>
      <c r="AK30" s="70"/>
      <c r="AL30" s="70"/>
      <c r="AM30" s="70"/>
      <c r="AN30" s="70"/>
      <c r="AO30" s="70"/>
      <c r="AP30" s="80">
        <v>-15</v>
      </c>
      <c r="AQ30" s="70">
        <v>-16.7</v>
      </c>
      <c r="AR30" s="70">
        <v>-21.7</v>
      </c>
      <c r="AS30" s="70">
        <v>-18.8</v>
      </c>
      <c r="AT30" s="71">
        <v>-72.2</v>
      </c>
      <c r="AU30" s="80">
        <v>-17.8</v>
      </c>
      <c r="AV30" s="70">
        <v>-19.899999999999999</v>
      </c>
      <c r="AW30" s="70">
        <v>-17.5</v>
      </c>
      <c r="AX30" s="70">
        <v>-16.3</v>
      </c>
      <c r="AY30" s="71">
        <v>-71.5</v>
      </c>
      <c r="AZ30" s="70">
        <v>-15</v>
      </c>
      <c r="BA30" s="70">
        <v>-14.9</v>
      </c>
      <c r="BB30" s="70">
        <v>-15.6</v>
      </c>
      <c r="BC30" s="70">
        <v>-18.8</v>
      </c>
      <c r="BD30" s="71">
        <f t="shared" si="0"/>
        <v>-64.3</v>
      </c>
      <c r="BE30" s="70">
        <v>-0.3</v>
      </c>
      <c r="BF30" s="70">
        <v>-0.4</v>
      </c>
      <c r="BG30" s="70">
        <v>-0.3</v>
      </c>
      <c r="BH30" s="70">
        <v>-119.3</v>
      </c>
      <c r="BI30" s="71">
        <v>-120.4</v>
      </c>
      <c r="BJ30" s="70">
        <v>-29.8</v>
      </c>
      <c r="BK30" s="70">
        <v>-47.6</v>
      </c>
      <c r="BL30" s="70">
        <v>-40.9</v>
      </c>
      <c r="BM30" s="70">
        <v>-41.5</v>
      </c>
      <c r="BN30" s="71">
        <v>-160</v>
      </c>
      <c r="BO30" s="70">
        <v>-29.871000000000002</v>
      </c>
      <c r="BP30" s="70">
        <v>-30.629000000000001</v>
      </c>
      <c r="BQ30" s="70">
        <v>-64.399999999999991</v>
      </c>
      <c r="BR30" s="70">
        <v>-30.10000000000008</v>
      </c>
      <c r="BS30" s="70">
        <v>-155</v>
      </c>
      <c r="BT30" s="80">
        <v>-43</v>
      </c>
      <c r="BU30" s="70">
        <v>-41.899999999999991</v>
      </c>
      <c r="BV30" s="70">
        <v>-42.7</v>
      </c>
      <c r="BW30" s="70"/>
      <c r="BX30" s="70"/>
    </row>
    <row r="31" spans="1:76" ht="14.25" customHeight="1" x14ac:dyDescent="0.35">
      <c r="A31" s="83" t="s">
        <v>22</v>
      </c>
      <c r="B31" s="80" t="s">
        <v>87</v>
      </c>
      <c r="C31" s="70" t="s">
        <v>87</v>
      </c>
      <c r="D31" s="70" t="s">
        <v>87</v>
      </c>
      <c r="E31" s="70" t="s">
        <v>87</v>
      </c>
      <c r="F31" s="70" t="s">
        <v>87</v>
      </c>
      <c r="G31" s="80" t="s">
        <v>87</v>
      </c>
      <c r="H31" s="70" t="s">
        <v>87</v>
      </c>
      <c r="I31" s="70" t="s">
        <v>87</v>
      </c>
      <c r="J31" s="70" t="s">
        <v>87</v>
      </c>
      <c r="K31" s="70" t="s">
        <v>87</v>
      </c>
      <c r="L31" s="80" t="s">
        <v>87</v>
      </c>
      <c r="M31" s="70" t="s">
        <v>87</v>
      </c>
      <c r="N31" s="70" t="s">
        <v>87</v>
      </c>
      <c r="O31" s="70" t="s">
        <v>87</v>
      </c>
      <c r="P31" s="71" t="s">
        <v>87</v>
      </c>
      <c r="Q31" s="70" t="s">
        <v>87</v>
      </c>
      <c r="R31" s="70" t="s">
        <v>87</v>
      </c>
      <c r="S31" s="70" t="s">
        <v>87</v>
      </c>
      <c r="T31" s="70" t="s">
        <v>87</v>
      </c>
      <c r="U31" s="71" t="s">
        <v>87</v>
      </c>
      <c r="V31" s="70" t="s">
        <v>87</v>
      </c>
      <c r="W31" s="70" t="s">
        <v>87</v>
      </c>
      <c r="X31" s="70" t="s">
        <v>87</v>
      </c>
      <c r="Y31" s="70" t="s">
        <v>87</v>
      </c>
      <c r="Z31" s="71" t="s">
        <v>87</v>
      </c>
      <c r="AA31" s="70" t="s">
        <v>87</v>
      </c>
      <c r="AB31" s="70" t="s">
        <v>87</v>
      </c>
      <c r="AC31" s="70" t="s">
        <v>87</v>
      </c>
      <c r="AD31" s="70" t="s">
        <v>87</v>
      </c>
      <c r="AE31" s="71" t="s">
        <v>87</v>
      </c>
      <c r="AF31" s="70" t="s">
        <v>87</v>
      </c>
      <c r="AG31" s="70" t="s">
        <v>87</v>
      </c>
      <c r="AH31" s="70" t="s">
        <v>87</v>
      </c>
      <c r="AI31" s="70" t="s">
        <v>87</v>
      </c>
      <c r="AJ31" s="71" t="s">
        <v>87</v>
      </c>
      <c r="AK31" s="70" t="s">
        <v>87</v>
      </c>
      <c r="AL31" s="70" t="s">
        <v>87</v>
      </c>
      <c r="AM31" s="70" t="s">
        <v>87</v>
      </c>
      <c r="AN31" s="70" t="s">
        <v>87</v>
      </c>
      <c r="AO31" s="70" t="s">
        <v>87</v>
      </c>
      <c r="AP31" s="60">
        <v>31.978000000000012</v>
      </c>
      <c r="AQ31" s="54">
        <v>71.74199999999999</v>
      </c>
      <c r="AR31" s="54">
        <v>54.837000000000003</v>
      </c>
      <c r="AS31" s="54">
        <v>100.32799999999997</v>
      </c>
      <c r="AT31" s="56">
        <v>258.89999999999998</v>
      </c>
      <c r="AU31" s="60">
        <v>25.6</v>
      </c>
      <c r="AV31" s="70">
        <v>-29.6</v>
      </c>
      <c r="AW31" s="81" t="s">
        <v>87</v>
      </c>
      <c r="AX31" s="81" t="s">
        <v>87</v>
      </c>
      <c r="AY31" s="71">
        <v>-4</v>
      </c>
      <c r="AZ31" s="70" t="s">
        <v>87</v>
      </c>
      <c r="BA31" s="70" t="s">
        <v>87</v>
      </c>
      <c r="BB31" s="70" t="s">
        <v>87</v>
      </c>
      <c r="BC31" s="70" t="s">
        <v>87</v>
      </c>
      <c r="BD31" s="71" t="s">
        <v>87</v>
      </c>
      <c r="BE31" s="70" t="s">
        <v>87</v>
      </c>
      <c r="BF31" s="70" t="s">
        <v>87</v>
      </c>
      <c r="BG31" s="70" t="s">
        <v>87</v>
      </c>
      <c r="BH31" s="70" t="s">
        <v>87</v>
      </c>
      <c r="BI31" s="71" t="s">
        <v>87</v>
      </c>
      <c r="BJ31" s="70" t="s">
        <v>87</v>
      </c>
      <c r="BK31" s="70" t="s">
        <v>87</v>
      </c>
      <c r="BL31" s="70" t="s">
        <v>87</v>
      </c>
      <c r="BM31" s="70" t="s">
        <v>87</v>
      </c>
      <c r="BN31" s="71" t="s">
        <v>87</v>
      </c>
      <c r="BO31" s="70" t="s">
        <v>87</v>
      </c>
      <c r="BP31" s="70" t="s">
        <v>87</v>
      </c>
      <c r="BQ31" s="70" t="s">
        <v>87</v>
      </c>
      <c r="BR31" s="70" t="s">
        <v>87</v>
      </c>
      <c r="BS31" s="70" t="s">
        <v>87</v>
      </c>
      <c r="BT31" s="80" t="s">
        <v>87</v>
      </c>
      <c r="BU31" s="70" t="s">
        <v>87</v>
      </c>
      <c r="BV31" s="70" t="s">
        <v>87</v>
      </c>
      <c r="BW31" s="70"/>
      <c r="BX31" s="70"/>
    </row>
    <row r="32" spans="1:76" ht="14.25" customHeight="1" x14ac:dyDescent="0.35">
      <c r="A32" s="235" t="s">
        <v>32</v>
      </c>
      <c r="B32" s="77">
        <v>2551.6999999999994</v>
      </c>
      <c r="C32" s="65">
        <v>4098</v>
      </c>
      <c r="D32" s="65">
        <v>4478.3999999999987</v>
      </c>
      <c r="E32" s="65">
        <v>5145.5000000000009</v>
      </c>
      <c r="F32" s="65">
        <v>16273.7</v>
      </c>
      <c r="G32" s="77">
        <v>3284</v>
      </c>
      <c r="H32" s="65">
        <v>4667.9000000000005</v>
      </c>
      <c r="I32" s="65">
        <v>4863.9999999999991</v>
      </c>
      <c r="J32" s="65">
        <v>5323.7000000000007</v>
      </c>
      <c r="K32" s="65">
        <v>18139.599999999999</v>
      </c>
      <c r="L32" s="77">
        <v>3390.2999999999997</v>
      </c>
      <c r="M32" s="65">
        <v>4954.7</v>
      </c>
      <c r="N32" s="65">
        <v>5074.3</v>
      </c>
      <c r="O32" s="65">
        <v>5319.1</v>
      </c>
      <c r="P32" s="66">
        <v>18738.400000000001</v>
      </c>
      <c r="Q32" s="65">
        <v>2983.7</v>
      </c>
      <c r="R32" s="65">
        <v>4867.4000000000015</v>
      </c>
      <c r="S32" s="65">
        <v>558.60000000000036</v>
      </c>
      <c r="T32" s="65">
        <v>5546.7000000000016</v>
      </c>
      <c r="U32" s="66">
        <v>13956.400000000005</v>
      </c>
      <c r="V32" s="65">
        <v>4810.2000000000007</v>
      </c>
      <c r="W32" s="65">
        <v>4220.8999999999987</v>
      </c>
      <c r="X32" s="65">
        <v>4611.8</v>
      </c>
      <c r="Y32" s="65">
        <v>5102.3000000000011</v>
      </c>
      <c r="Z32" s="66">
        <v>18745.2</v>
      </c>
      <c r="AA32" s="65">
        <v>3309.0999999999995</v>
      </c>
      <c r="AB32" s="65">
        <v>4153.9000000000005</v>
      </c>
      <c r="AC32" s="65">
        <v>4414.1000000000004</v>
      </c>
      <c r="AD32" s="65">
        <v>4721</v>
      </c>
      <c r="AE32" s="66">
        <v>16598.099999999999</v>
      </c>
      <c r="AF32" s="65">
        <v>3030.2000000000016</v>
      </c>
      <c r="AG32" s="65">
        <v>3905.2</v>
      </c>
      <c r="AH32" s="65">
        <v>3678.2</v>
      </c>
      <c r="AI32" s="65">
        <v>3629.5999999999976</v>
      </c>
      <c r="AJ32" s="66">
        <v>14243.2</v>
      </c>
      <c r="AK32" s="65">
        <v>3624.2000000000003</v>
      </c>
      <c r="AL32" s="65">
        <f>AL26+SUM(AL27:AL29)</f>
        <v>8622.3000000000011</v>
      </c>
      <c r="AM32" s="65">
        <f>AM26+SUM(AM27:AM29)</f>
        <v>4341.8</v>
      </c>
      <c r="AN32" s="65">
        <v>3664.3000000000011</v>
      </c>
      <c r="AO32" s="65">
        <v>20252.599999999999</v>
      </c>
      <c r="AP32" s="77">
        <v>3470.4</v>
      </c>
      <c r="AQ32" s="65">
        <v>4110</v>
      </c>
      <c r="AR32" s="65">
        <v>4595.7</v>
      </c>
      <c r="AS32" s="65">
        <f>+AS26+AS27+AS28+AS29+AS30+AS31</f>
        <v>4828.9769999999971</v>
      </c>
      <c r="AT32" s="66">
        <f>+AT26+AT27+AT28+AT29+AT30+AT31</f>
        <v>17004.999999999993</v>
      </c>
      <c r="AU32" s="77">
        <v>3426.6</v>
      </c>
      <c r="AV32" s="65">
        <v>2693.2</v>
      </c>
      <c r="AW32" s="65">
        <v>5569.1</v>
      </c>
      <c r="AX32" s="65">
        <v>5836.5</v>
      </c>
      <c r="AY32" s="66">
        <v>17525.400000000001</v>
      </c>
      <c r="AZ32" s="77">
        <v>3540.5</v>
      </c>
      <c r="BA32" s="65">
        <v>3985.7</v>
      </c>
      <c r="BB32" s="65">
        <v>4831.2</v>
      </c>
      <c r="BC32" s="65">
        <v>9825.9</v>
      </c>
      <c r="BD32" s="66">
        <f>+BC32+BB32+BA32+AZ32</f>
        <v>22183.3</v>
      </c>
      <c r="BE32" s="65">
        <v>1637.4</v>
      </c>
      <c r="BF32" s="65">
        <f>+BF26+BF27+BF28+BF29+BF30</f>
        <v>1551.7000000000007</v>
      </c>
      <c r="BG32" s="65">
        <v>1362.3000000000002</v>
      </c>
      <c r="BH32" s="65">
        <v>-163.9</v>
      </c>
      <c r="BI32" s="66">
        <v>4387.5</v>
      </c>
      <c r="BJ32" s="77">
        <f t="shared" ref="BJ32:BM32" si="3">BJ26+SUM(BJ27:BJ31)</f>
        <v>1203.6999999999998</v>
      </c>
      <c r="BK32" s="65">
        <f t="shared" si="3"/>
        <v>992.19999999999891</v>
      </c>
      <c r="BL32" s="65">
        <f t="shared" si="3"/>
        <v>-77.100000000000364</v>
      </c>
      <c r="BM32" s="65">
        <f t="shared" si="3"/>
        <v>544.80000000000109</v>
      </c>
      <c r="BN32" s="66">
        <f>BN26+SUM(BN27:BN31)</f>
        <v>2663.7000000000007</v>
      </c>
      <c r="BO32" s="65">
        <v>2925.9290000000001</v>
      </c>
      <c r="BP32" s="65">
        <v>89.471000000001609</v>
      </c>
      <c r="BQ32" s="65">
        <v>364.70000000000056</v>
      </c>
      <c r="BR32" s="65">
        <v>-6223.1000000000031</v>
      </c>
      <c r="BS32" s="65">
        <v>-2843.0000000000055</v>
      </c>
      <c r="BT32" s="77">
        <v>889.99999999999886</v>
      </c>
      <c r="BU32" s="65">
        <v>953.39999999999907</v>
      </c>
      <c r="BV32" s="65">
        <v>928.8</v>
      </c>
      <c r="BW32" s="65"/>
      <c r="BX32" s="65"/>
    </row>
    <row r="33" spans="1:76" x14ac:dyDescent="0.35">
      <c r="B33" s="302"/>
      <c r="C33" s="299"/>
      <c r="D33" s="299"/>
      <c r="E33" s="299"/>
      <c r="F33" s="299"/>
      <c r="G33" s="302"/>
      <c r="H33" s="299"/>
      <c r="I33" s="299"/>
      <c r="J33" s="299"/>
      <c r="K33" s="299"/>
      <c r="L33" s="302"/>
      <c r="M33" s="299"/>
      <c r="N33" s="299"/>
      <c r="O33" s="299"/>
      <c r="P33" s="303"/>
      <c r="Q33" s="299"/>
      <c r="R33" s="299"/>
      <c r="S33" s="299"/>
      <c r="T33" s="299"/>
      <c r="U33" s="301"/>
      <c r="V33" s="299"/>
      <c r="W33" s="299"/>
      <c r="X33" s="299"/>
      <c r="Y33" s="299"/>
      <c r="Z33" s="301"/>
      <c r="AA33" s="299"/>
      <c r="AB33" s="299"/>
      <c r="AC33" s="299"/>
      <c r="AD33" s="299"/>
      <c r="AE33" s="301"/>
      <c r="AF33" s="299"/>
      <c r="AG33" s="299"/>
      <c r="AH33" s="299"/>
      <c r="AI33" s="299"/>
      <c r="AJ33" s="301"/>
      <c r="AK33" s="299"/>
      <c r="AL33" s="410"/>
      <c r="AM33" s="410"/>
      <c r="AN33" s="299"/>
      <c r="AO33" s="299"/>
      <c r="AP33" s="302"/>
      <c r="AQ33" s="299"/>
      <c r="AR33" s="299"/>
      <c r="AS33" s="299"/>
      <c r="AT33" s="301"/>
      <c r="AU33" s="302"/>
      <c r="AV33" s="299"/>
      <c r="AW33" s="299"/>
      <c r="AX33" s="299"/>
      <c r="AY33" s="301"/>
      <c r="AZ33" s="299"/>
      <c r="BA33" s="299"/>
      <c r="BB33" s="299"/>
      <c r="BC33" s="299"/>
      <c r="BD33" s="301"/>
      <c r="BE33" s="299"/>
      <c r="BF33" s="299"/>
      <c r="BG33" s="299"/>
      <c r="BH33" s="299"/>
      <c r="BI33" s="301"/>
      <c r="BJ33" s="299"/>
      <c r="BK33" s="299"/>
      <c r="BL33" s="299"/>
      <c r="BM33" s="299"/>
      <c r="BN33" s="301"/>
      <c r="BO33" s="299"/>
      <c r="BP33" s="299"/>
      <c r="BQ33" s="299"/>
      <c r="BT33" s="302"/>
      <c r="BU33" s="299"/>
      <c r="BV33" s="299"/>
    </row>
    <row r="34" spans="1:76" x14ac:dyDescent="0.35">
      <c r="A34" s="24" t="s">
        <v>40</v>
      </c>
      <c r="B34" s="302"/>
      <c r="C34" s="299"/>
      <c r="D34" s="299"/>
      <c r="E34" s="299"/>
      <c r="F34" s="299"/>
      <c r="G34" s="304"/>
      <c r="H34" s="299"/>
      <c r="I34" s="299"/>
      <c r="J34" s="299"/>
      <c r="K34" s="299"/>
      <c r="L34" s="302"/>
      <c r="M34" s="305"/>
      <c r="N34" s="299"/>
      <c r="O34" s="299"/>
      <c r="P34" s="303"/>
      <c r="Q34" s="299"/>
      <c r="R34" s="299"/>
      <c r="S34" s="299"/>
      <c r="T34" s="299"/>
      <c r="U34" s="301"/>
      <c r="V34" s="305"/>
      <c r="W34" s="299"/>
      <c r="X34" s="299"/>
      <c r="Y34" s="299"/>
      <c r="Z34" s="301"/>
      <c r="AA34" s="299"/>
      <c r="AB34" s="299"/>
      <c r="AC34" s="299"/>
      <c r="AD34" s="299"/>
      <c r="AE34" s="301"/>
      <c r="AF34" s="299"/>
      <c r="AG34" s="299"/>
      <c r="AH34" s="299"/>
      <c r="AI34" s="299"/>
      <c r="AJ34" s="301"/>
      <c r="AK34" s="299"/>
      <c r="AL34" s="299"/>
      <c r="AM34" s="299"/>
      <c r="AN34" s="299"/>
      <c r="AO34" s="299"/>
      <c r="AP34" s="302"/>
      <c r="AQ34" s="299"/>
      <c r="AR34" s="299"/>
      <c r="AS34" s="299"/>
      <c r="AT34" s="301"/>
      <c r="AU34" s="302"/>
      <c r="AV34" s="299"/>
      <c r="AW34" s="299"/>
      <c r="AX34" s="299"/>
      <c r="AY34" s="301"/>
      <c r="AZ34" s="299"/>
      <c r="BA34" s="299"/>
      <c r="BB34" s="299"/>
      <c r="BC34" s="299"/>
      <c r="BD34" s="301"/>
      <c r="BE34" s="299"/>
      <c r="BF34" s="299"/>
      <c r="BG34" s="299"/>
      <c r="BH34" s="299"/>
      <c r="BI34" s="301"/>
      <c r="BJ34" s="299"/>
      <c r="BK34" s="299"/>
      <c r="BL34" s="299"/>
      <c r="BM34" s="299"/>
      <c r="BN34" s="301"/>
      <c r="BO34" s="299"/>
      <c r="BP34" s="299"/>
      <c r="BQ34" s="299"/>
      <c r="BT34" s="302"/>
      <c r="BU34" s="299"/>
      <c r="BV34" s="299"/>
    </row>
    <row r="35" spans="1:76" x14ac:dyDescent="0.35">
      <c r="A35" s="12" t="s">
        <v>39</v>
      </c>
      <c r="B35" s="229">
        <v>74.8</v>
      </c>
      <c r="C35" s="52">
        <v>117.3</v>
      </c>
      <c r="D35" s="52">
        <v>102</v>
      </c>
      <c r="E35" s="52">
        <v>112.00000000000001</v>
      </c>
      <c r="F35" s="52">
        <v>406.1</v>
      </c>
      <c r="G35" s="229">
        <v>91.4</v>
      </c>
      <c r="H35" s="52">
        <v>89.6</v>
      </c>
      <c r="I35" s="52">
        <v>125.9</v>
      </c>
      <c r="J35" s="52">
        <v>148.5</v>
      </c>
      <c r="K35" s="52">
        <v>455.4</v>
      </c>
      <c r="L35" s="229">
        <v>95.3</v>
      </c>
      <c r="M35" s="52">
        <v>113.6</v>
      </c>
      <c r="N35" s="52">
        <v>164.9</v>
      </c>
      <c r="O35" s="52">
        <v>226.09999999999997</v>
      </c>
      <c r="P35" s="53">
        <v>599.9</v>
      </c>
      <c r="Q35" s="52">
        <v>93.9</v>
      </c>
      <c r="R35" s="52">
        <v>120.1</v>
      </c>
      <c r="S35" s="52">
        <v>183.4</v>
      </c>
      <c r="T35" s="52">
        <v>305.5</v>
      </c>
      <c r="U35" s="53">
        <v>702.9</v>
      </c>
      <c r="V35" s="52">
        <v>219.5</v>
      </c>
      <c r="W35" s="52">
        <v>259.5</v>
      </c>
      <c r="X35" s="52">
        <v>235.2</v>
      </c>
      <c r="Y35" s="52">
        <v>363</v>
      </c>
      <c r="Z35" s="53">
        <v>1077.2</v>
      </c>
      <c r="AA35" s="52">
        <v>209</v>
      </c>
      <c r="AB35" s="52">
        <v>230.7</v>
      </c>
      <c r="AC35" s="52">
        <v>247.2</v>
      </c>
      <c r="AD35" s="52">
        <v>297.3</v>
      </c>
      <c r="AE35" s="53">
        <v>984.2</v>
      </c>
      <c r="AF35" s="306">
        <v>151</v>
      </c>
      <c r="AG35" s="306">
        <v>112.4</v>
      </c>
      <c r="AH35" s="306">
        <v>138.30000000000001</v>
      </c>
      <c r="AI35" s="306">
        <v>158</v>
      </c>
      <c r="AJ35" s="307">
        <v>559.70000000000005</v>
      </c>
      <c r="AK35" s="306">
        <v>106.1</v>
      </c>
      <c r="AL35" s="306">
        <v>145.5</v>
      </c>
      <c r="AM35" s="306">
        <v>207.6</v>
      </c>
      <c r="AN35" s="306">
        <v>206.3</v>
      </c>
      <c r="AO35" s="306">
        <v>665.5</v>
      </c>
      <c r="AP35" s="42">
        <v>169.7</v>
      </c>
      <c r="AQ35" s="39">
        <v>187.3</v>
      </c>
      <c r="AR35" s="39">
        <v>178.1</v>
      </c>
      <c r="AS35" s="39">
        <v>140.19999999999993</v>
      </c>
      <c r="AT35" s="40">
        <v>675.3</v>
      </c>
      <c r="AU35" s="42">
        <v>160.9</v>
      </c>
      <c r="AV35" s="39">
        <v>135.9</v>
      </c>
      <c r="AW35" s="39">
        <v>172.6</v>
      </c>
      <c r="AX35" s="39">
        <f>+AY35-AW35-AV35-AU35</f>
        <v>193.1</v>
      </c>
      <c r="AY35" s="40">
        <v>662.5</v>
      </c>
      <c r="AZ35" s="39">
        <v>199.8</v>
      </c>
      <c r="BA35" s="39">
        <v>206</v>
      </c>
      <c r="BB35" s="39">
        <v>274</v>
      </c>
      <c r="BC35" s="39">
        <v>174.59999999999997</v>
      </c>
      <c r="BD35" s="40">
        <v>854.4</v>
      </c>
      <c r="BE35" s="39">
        <v>168.3</v>
      </c>
      <c r="BF35" s="39">
        <v>183.9</v>
      </c>
      <c r="BG35" s="39">
        <v>162.80000000000001</v>
      </c>
      <c r="BH35" s="39">
        <f>+BI35-BG35-BF35-BE35</f>
        <v>130.89999999999992</v>
      </c>
      <c r="BI35" s="40">
        <v>645.9</v>
      </c>
      <c r="BJ35" s="39">
        <v>167.1</v>
      </c>
      <c r="BK35" s="39">
        <v>152.30000000000001</v>
      </c>
      <c r="BL35" s="39">
        <v>141</v>
      </c>
      <c r="BM35" s="39">
        <v>172.6</v>
      </c>
      <c r="BN35" s="40">
        <v>633</v>
      </c>
      <c r="BO35" s="39">
        <v>95.899999999999991</v>
      </c>
      <c r="BP35" s="39">
        <v>76</v>
      </c>
      <c r="BQ35" s="39">
        <v>115.3</v>
      </c>
      <c r="BR35" s="39">
        <f>BS35-BQ35-BP35-BO35</f>
        <v>111.99999999999999</v>
      </c>
      <c r="BS35" s="39">
        <v>399.2</v>
      </c>
      <c r="BT35" s="42" t="s">
        <v>87</v>
      </c>
      <c r="BU35" s="39" t="s">
        <v>87</v>
      </c>
      <c r="BV35" s="39" t="s">
        <v>87</v>
      </c>
      <c r="BW35" s="39"/>
      <c r="BX35" s="39"/>
    </row>
    <row r="36" spans="1:76" x14ac:dyDescent="0.35">
      <c r="A36" s="12" t="s">
        <v>17</v>
      </c>
      <c r="B36" s="229">
        <v>58</v>
      </c>
      <c r="C36" s="52">
        <v>52.9</v>
      </c>
      <c r="D36" s="52">
        <v>62.8</v>
      </c>
      <c r="E36" s="52">
        <v>67.900000000000006</v>
      </c>
      <c r="F36" s="52">
        <v>241.6</v>
      </c>
      <c r="G36" s="229">
        <v>51.8</v>
      </c>
      <c r="H36" s="52">
        <v>56.5</v>
      </c>
      <c r="I36" s="52">
        <v>73.3</v>
      </c>
      <c r="J36" s="52">
        <v>110.50000000000001</v>
      </c>
      <c r="K36" s="52">
        <v>292.10000000000002</v>
      </c>
      <c r="L36" s="229">
        <v>72</v>
      </c>
      <c r="M36" s="52">
        <v>77.099999999999994</v>
      </c>
      <c r="N36" s="52">
        <v>80.099999999999994</v>
      </c>
      <c r="O36" s="52">
        <v>168.50000000000003</v>
      </c>
      <c r="P36" s="53">
        <v>397.7</v>
      </c>
      <c r="Q36" s="52">
        <v>73.400000000000006</v>
      </c>
      <c r="R36" s="52">
        <v>89.6</v>
      </c>
      <c r="S36" s="52">
        <v>102.4</v>
      </c>
      <c r="T36" s="52">
        <v>123.39999999999998</v>
      </c>
      <c r="U36" s="53">
        <v>388.8</v>
      </c>
      <c r="V36" s="52">
        <v>73.099999999999994</v>
      </c>
      <c r="W36" s="52">
        <v>82</v>
      </c>
      <c r="X36" s="52">
        <v>89.5</v>
      </c>
      <c r="Y36" s="52">
        <v>117.00000000000003</v>
      </c>
      <c r="Z36" s="53">
        <v>361.6</v>
      </c>
      <c r="AA36" s="52">
        <v>87.8</v>
      </c>
      <c r="AB36" s="52">
        <v>101.2</v>
      </c>
      <c r="AC36" s="52">
        <v>83.9</v>
      </c>
      <c r="AD36" s="52">
        <v>73.70000000000006</v>
      </c>
      <c r="AE36" s="53">
        <v>346.6</v>
      </c>
      <c r="AF36" s="306">
        <v>53</v>
      </c>
      <c r="AG36" s="306">
        <v>48.6</v>
      </c>
      <c r="AH36" s="306">
        <v>48.9</v>
      </c>
      <c r="AI36" s="306">
        <v>60.900000000000006</v>
      </c>
      <c r="AJ36" s="307">
        <v>211.4</v>
      </c>
      <c r="AK36" s="306">
        <v>40</v>
      </c>
      <c r="AL36" s="306">
        <v>56</v>
      </c>
      <c r="AM36" s="306">
        <v>45.3</v>
      </c>
      <c r="AN36" s="306">
        <v>68.3</v>
      </c>
      <c r="AO36" s="306">
        <v>209.6</v>
      </c>
      <c r="AP36" s="42">
        <v>47.1</v>
      </c>
      <c r="AQ36" s="39">
        <v>38</v>
      </c>
      <c r="AR36" s="39">
        <v>50.5</v>
      </c>
      <c r="AS36" s="39">
        <v>73.5</v>
      </c>
      <c r="AT36" s="40">
        <v>209.1</v>
      </c>
      <c r="AU36" s="42">
        <v>61.8</v>
      </c>
      <c r="AV36" s="39">
        <v>53.8</v>
      </c>
      <c r="AW36" s="39">
        <v>64.900000000000006</v>
      </c>
      <c r="AX36" s="39">
        <f>+AY36-AW36-AV36-AU36</f>
        <v>69.7</v>
      </c>
      <c r="AY36" s="40">
        <v>250.2</v>
      </c>
      <c r="AZ36" s="39">
        <v>73.599999999999994</v>
      </c>
      <c r="BA36" s="39">
        <v>54.9</v>
      </c>
      <c r="BB36" s="39">
        <v>63.3</v>
      </c>
      <c r="BC36" s="39">
        <v>52.3</v>
      </c>
      <c r="BD36" s="40">
        <v>244.1</v>
      </c>
      <c r="BE36" s="39">
        <v>55.1</v>
      </c>
      <c r="BF36" s="39">
        <v>54.9</v>
      </c>
      <c r="BG36" s="39">
        <v>41.6</v>
      </c>
      <c r="BH36" s="39">
        <f>+BI36-BG36-BF36-BE36</f>
        <v>41.499999999999993</v>
      </c>
      <c r="BI36" s="40">
        <v>193.1</v>
      </c>
      <c r="BJ36" s="39">
        <v>42.9</v>
      </c>
      <c r="BK36" s="39">
        <v>40.6</v>
      </c>
      <c r="BL36" s="39">
        <v>28.4</v>
      </c>
      <c r="BM36" s="39">
        <v>37.29999999999999</v>
      </c>
      <c r="BN36" s="40">
        <v>149.19999999999999</v>
      </c>
      <c r="BO36" s="39">
        <v>24</v>
      </c>
      <c r="BP36" s="39">
        <v>26.1</v>
      </c>
      <c r="BQ36" s="39">
        <v>11.4</v>
      </c>
      <c r="BR36" s="39">
        <f>BS36-BQ36-BP36-BO36</f>
        <v>21.79999999999999</v>
      </c>
      <c r="BS36" s="39">
        <v>83.3</v>
      </c>
      <c r="BT36" s="42" t="s">
        <v>87</v>
      </c>
      <c r="BU36" s="39" t="s">
        <v>87</v>
      </c>
      <c r="BV36" s="39" t="s">
        <v>87</v>
      </c>
      <c r="BW36" s="39"/>
      <c r="BX36" s="39"/>
    </row>
    <row r="37" spans="1:76" x14ac:dyDescent="0.35">
      <c r="A37" s="12" t="s">
        <v>62</v>
      </c>
      <c r="B37" s="229">
        <v>11.3</v>
      </c>
      <c r="C37" s="52">
        <v>33.299999999999997</v>
      </c>
      <c r="D37" s="52">
        <v>29.6</v>
      </c>
      <c r="E37" s="52">
        <v>69.100000000000023</v>
      </c>
      <c r="F37" s="52">
        <v>143.30000000000001</v>
      </c>
      <c r="G37" s="229">
        <v>12.9</v>
      </c>
      <c r="H37" s="52">
        <v>21.9</v>
      </c>
      <c r="I37" s="52">
        <v>29</v>
      </c>
      <c r="J37" s="52">
        <v>69.799999999999983</v>
      </c>
      <c r="K37" s="52">
        <v>133.6</v>
      </c>
      <c r="L37" s="229">
        <v>10.4</v>
      </c>
      <c r="M37" s="52">
        <v>19.2</v>
      </c>
      <c r="N37" s="306">
        <v>46</v>
      </c>
      <c r="O37" s="306">
        <v>84.59999999999998</v>
      </c>
      <c r="P37" s="307">
        <v>160.19999999999999</v>
      </c>
      <c r="Q37" s="52">
        <v>23.3</v>
      </c>
      <c r="R37" s="52">
        <v>35.9</v>
      </c>
      <c r="S37" s="52">
        <v>46.8</v>
      </c>
      <c r="T37" s="52">
        <v>78.100000000000009</v>
      </c>
      <c r="U37" s="53">
        <v>184.1</v>
      </c>
      <c r="V37" s="52">
        <v>15.3</v>
      </c>
      <c r="W37" s="52">
        <v>30.1</v>
      </c>
      <c r="X37" s="52">
        <v>53.3</v>
      </c>
      <c r="Y37" s="52">
        <v>67.899999999999991</v>
      </c>
      <c r="Z37" s="53">
        <v>166.6</v>
      </c>
      <c r="AA37" s="52">
        <v>33.9</v>
      </c>
      <c r="AB37" s="52">
        <v>26.3</v>
      </c>
      <c r="AC37" s="52">
        <v>50.9</v>
      </c>
      <c r="AD37" s="52">
        <v>48.999999999999993</v>
      </c>
      <c r="AE37" s="53">
        <v>160.1</v>
      </c>
      <c r="AF37" s="52">
        <v>13.9</v>
      </c>
      <c r="AG37" s="52">
        <v>11.4</v>
      </c>
      <c r="AH37" s="52">
        <v>30</v>
      </c>
      <c r="AI37" s="52">
        <v>58.29999999999999</v>
      </c>
      <c r="AJ37" s="53">
        <v>113.6</v>
      </c>
      <c r="AK37" s="52">
        <v>12.6</v>
      </c>
      <c r="AL37" s="52">
        <v>25.8</v>
      </c>
      <c r="AM37" s="52">
        <v>36.700000000000003</v>
      </c>
      <c r="AN37" s="52">
        <v>19.7</v>
      </c>
      <c r="AO37" s="52">
        <v>94.8</v>
      </c>
      <c r="AP37" s="42">
        <v>6.1</v>
      </c>
      <c r="AQ37" s="39">
        <v>14.3</v>
      </c>
      <c r="AR37" s="39">
        <v>22.3</v>
      </c>
      <c r="AS37" s="39">
        <v>65.100000000000009</v>
      </c>
      <c r="AT37" s="40">
        <v>107.8</v>
      </c>
      <c r="AU37" s="42">
        <v>4.7</v>
      </c>
      <c r="AV37" s="39">
        <v>6.7</v>
      </c>
      <c r="AW37" s="39">
        <v>13.8</v>
      </c>
      <c r="AX37" s="39">
        <f>+AY37-AW37-AV37-AU37</f>
        <v>1.4999999999999982</v>
      </c>
      <c r="AY37" s="40">
        <v>26.7</v>
      </c>
      <c r="AZ37" s="39">
        <v>1.7</v>
      </c>
      <c r="BA37" s="39">
        <v>19.2</v>
      </c>
      <c r="BB37" s="39">
        <v>25.3</v>
      </c>
      <c r="BC37" s="39">
        <v>4.3</v>
      </c>
      <c r="BD37" s="40">
        <v>50.5</v>
      </c>
      <c r="BE37" s="39">
        <v>1.8</v>
      </c>
      <c r="BF37" s="39">
        <v>0.1</v>
      </c>
      <c r="BG37" s="39">
        <v>3.3</v>
      </c>
      <c r="BH37" s="39">
        <f>+BI37-BG37-BF37-BE37</f>
        <v>12.199999999999998</v>
      </c>
      <c r="BI37" s="40">
        <v>17.399999999999999</v>
      </c>
      <c r="BJ37" s="39">
        <v>0.7</v>
      </c>
      <c r="BK37" s="39">
        <v>11.3</v>
      </c>
      <c r="BL37" s="39">
        <v>17.2</v>
      </c>
      <c r="BM37" s="39">
        <v>17.099999999999998</v>
      </c>
      <c r="BN37" s="40">
        <v>46.3</v>
      </c>
      <c r="BO37" s="39">
        <v>0.1</v>
      </c>
      <c r="BP37" s="39">
        <v>0</v>
      </c>
      <c r="BQ37" s="39">
        <v>1.4</v>
      </c>
      <c r="BR37" s="39">
        <f>BS37-BQ37-BP37-BO37</f>
        <v>8.1999999999999993</v>
      </c>
      <c r="BS37" s="39">
        <f>9.7</f>
        <v>9.6999999999999993</v>
      </c>
      <c r="BT37" s="42" t="s">
        <v>87</v>
      </c>
      <c r="BU37" s="39" t="s">
        <v>87</v>
      </c>
      <c r="BV37" s="39" t="s">
        <v>87</v>
      </c>
      <c r="BW37" s="39"/>
      <c r="BX37" s="39"/>
    </row>
    <row r="38" spans="1:76" x14ac:dyDescent="0.35">
      <c r="A38" s="17" t="s">
        <v>38</v>
      </c>
      <c r="B38" s="19">
        <v>144.10000000000002</v>
      </c>
      <c r="C38" s="20">
        <v>203.5</v>
      </c>
      <c r="D38" s="20">
        <v>194.4</v>
      </c>
      <c r="E38" s="20">
        <v>249</v>
      </c>
      <c r="F38" s="20">
        <v>791</v>
      </c>
      <c r="G38" s="19">
        <v>156.1</v>
      </c>
      <c r="H38" s="20">
        <v>168</v>
      </c>
      <c r="I38" s="20">
        <v>228.2</v>
      </c>
      <c r="J38" s="20">
        <v>328.80000000000007</v>
      </c>
      <c r="K38" s="20">
        <v>881.1</v>
      </c>
      <c r="L38" s="19">
        <v>177.70000000000002</v>
      </c>
      <c r="M38" s="20">
        <v>209.89999999999998</v>
      </c>
      <c r="N38" s="20">
        <v>291</v>
      </c>
      <c r="O38" s="20">
        <v>479.19999999999993</v>
      </c>
      <c r="P38" s="18">
        <v>1157.8</v>
      </c>
      <c r="Q38" s="20">
        <v>190.60000000000002</v>
      </c>
      <c r="R38" s="20">
        <v>245.6</v>
      </c>
      <c r="S38" s="20">
        <v>332.6</v>
      </c>
      <c r="T38" s="20">
        <v>506.99999999999989</v>
      </c>
      <c r="U38" s="18">
        <v>1275.8</v>
      </c>
      <c r="V38" s="20">
        <v>307.90000000000003</v>
      </c>
      <c r="W38" s="20">
        <v>371.6</v>
      </c>
      <c r="X38" s="20">
        <v>378</v>
      </c>
      <c r="Y38" s="20">
        <v>547.90000000000009</v>
      </c>
      <c r="Z38" s="18">
        <v>1605.4</v>
      </c>
      <c r="AA38" s="20">
        <v>330.7</v>
      </c>
      <c r="AB38" s="20">
        <v>358.2</v>
      </c>
      <c r="AC38" s="20">
        <v>382</v>
      </c>
      <c r="AD38" s="20">
        <v>420.00000000000006</v>
      </c>
      <c r="AE38" s="18">
        <v>1490.9</v>
      </c>
      <c r="AF38" s="20">
        <v>217.9</v>
      </c>
      <c r="AG38" s="20">
        <v>172.4</v>
      </c>
      <c r="AH38" s="20">
        <v>217.20000000000002</v>
      </c>
      <c r="AI38" s="20">
        <v>277.20000000000005</v>
      </c>
      <c r="AJ38" s="18">
        <v>884.7</v>
      </c>
      <c r="AK38" s="20">
        <v>158.69999999999999</v>
      </c>
      <c r="AL38" s="20">
        <v>227.3</v>
      </c>
      <c r="AM38" s="20">
        <v>289.59999999999997</v>
      </c>
      <c r="AN38" s="20">
        <v>294.3</v>
      </c>
      <c r="AO38" s="20">
        <v>969.90000000000009</v>
      </c>
      <c r="AP38" s="19">
        <v>222.9</v>
      </c>
      <c r="AQ38" s="20">
        <v>239.6</v>
      </c>
      <c r="AR38" s="20">
        <v>250.9</v>
      </c>
      <c r="AS38" s="20">
        <v>278.79999999999995</v>
      </c>
      <c r="AT38" s="18">
        <v>992.2</v>
      </c>
      <c r="AU38" s="19">
        <v>227.4</v>
      </c>
      <c r="AV38" s="20">
        <v>196.4</v>
      </c>
      <c r="AW38" s="20">
        <v>251.3</v>
      </c>
      <c r="AX38" s="20">
        <f>+AY38-AW38-AV38-AU38</f>
        <v>264.29999999999995</v>
      </c>
      <c r="AY38" s="18">
        <v>939.4</v>
      </c>
      <c r="AZ38" s="20">
        <v>275.10000000000002</v>
      </c>
      <c r="BA38" s="20">
        <v>280.10000000000002</v>
      </c>
      <c r="BB38" s="20">
        <v>362.6</v>
      </c>
      <c r="BC38" s="20">
        <v>231.19999999999993</v>
      </c>
      <c r="BD38" s="18">
        <f>+BD37+BD36+BD35</f>
        <v>1149</v>
      </c>
      <c r="BE38" s="20">
        <v>225.2</v>
      </c>
      <c r="BF38" s="20">
        <v>238.9</v>
      </c>
      <c r="BG38" s="20">
        <v>207.7</v>
      </c>
      <c r="BH38" s="20">
        <f>+BI38-BG38-BF38-BE38</f>
        <v>184.60000000000008</v>
      </c>
      <c r="BI38" s="18">
        <v>856.4</v>
      </c>
      <c r="BJ38" s="20">
        <v>210.7</v>
      </c>
      <c r="BK38" s="20">
        <v>204.2</v>
      </c>
      <c r="BL38" s="20">
        <v>186.6</v>
      </c>
      <c r="BM38" s="20">
        <v>227</v>
      </c>
      <c r="BN38" s="18">
        <v>828.5</v>
      </c>
      <c r="BO38" s="20">
        <f>BO35+BO36+BO37</f>
        <v>119.99999999999999</v>
      </c>
      <c r="BP38" s="20">
        <f t="shared" ref="BP38:BQ38" si="4">BP35+BP36+BP37</f>
        <v>102.1</v>
      </c>
      <c r="BQ38" s="20">
        <f t="shared" si="4"/>
        <v>128.1</v>
      </c>
      <c r="BR38" s="20">
        <f>BR35+BR36+BR37</f>
        <v>141.99999999999997</v>
      </c>
      <c r="BS38" s="20">
        <f>BS35+BS36+BS37</f>
        <v>492.2</v>
      </c>
      <c r="BT38" s="19">
        <v>87</v>
      </c>
      <c r="BU38" s="20">
        <v>109.1</v>
      </c>
      <c r="BV38" s="20">
        <v>128.1</v>
      </c>
      <c r="BW38" s="20"/>
      <c r="BX38" s="20"/>
    </row>
    <row r="39" spans="1:76" x14ac:dyDescent="0.35">
      <c r="A39" s="24" t="s">
        <v>63</v>
      </c>
      <c r="B39" s="26" t="s">
        <v>87</v>
      </c>
      <c r="C39" s="27" t="s">
        <v>87</v>
      </c>
      <c r="D39" s="27" t="s">
        <v>87</v>
      </c>
      <c r="E39" s="27" t="s">
        <v>87</v>
      </c>
      <c r="F39" s="27" t="s">
        <v>87</v>
      </c>
      <c r="G39" s="26" t="s">
        <v>87</v>
      </c>
      <c r="H39" s="27" t="s">
        <v>87</v>
      </c>
      <c r="I39" s="27" t="s">
        <v>87</v>
      </c>
      <c r="J39" s="27" t="s">
        <v>87</v>
      </c>
      <c r="K39" s="27" t="s">
        <v>87</v>
      </c>
      <c r="L39" s="26" t="s">
        <v>87</v>
      </c>
      <c r="M39" s="27" t="s">
        <v>87</v>
      </c>
      <c r="N39" s="27" t="s">
        <v>87</v>
      </c>
      <c r="O39" s="27" t="s">
        <v>87</v>
      </c>
      <c r="P39" s="25" t="s">
        <v>87</v>
      </c>
      <c r="Q39" s="27" t="s">
        <v>87</v>
      </c>
      <c r="R39" s="27" t="s">
        <v>87</v>
      </c>
      <c r="S39" s="27" t="s">
        <v>87</v>
      </c>
      <c r="T39" s="27" t="s">
        <v>87</v>
      </c>
      <c r="U39" s="25" t="s">
        <v>87</v>
      </c>
      <c r="V39" s="27" t="s">
        <v>87</v>
      </c>
      <c r="W39" s="27" t="s">
        <v>87</v>
      </c>
      <c r="X39" s="27" t="s">
        <v>87</v>
      </c>
      <c r="Y39" s="27" t="s">
        <v>87</v>
      </c>
      <c r="Z39" s="25" t="s">
        <v>87</v>
      </c>
      <c r="AA39" s="27" t="s">
        <v>87</v>
      </c>
      <c r="AB39" s="27" t="s">
        <v>87</v>
      </c>
      <c r="AC39" s="27" t="s">
        <v>87</v>
      </c>
      <c r="AD39" s="27" t="s">
        <v>87</v>
      </c>
      <c r="AE39" s="25" t="s">
        <v>87</v>
      </c>
      <c r="AF39" s="27" t="s">
        <v>87</v>
      </c>
      <c r="AG39" s="27" t="s">
        <v>87</v>
      </c>
      <c r="AH39" s="27" t="s">
        <v>87</v>
      </c>
      <c r="AI39" s="27" t="s">
        <v>87</v>
      </c>
      <c r="AJ39" s="25" t="s">
        <v>87</v>
      </c>
      <c r="AK39" s="27" t="s">
        <v>87</v>
      </c>
      <c r="AL39" s="27" t="s">
        <v>87</v>
      </c>
      <c r="AM39" s="27" t="s">
        <v>87</v>
      </c>
      <c r="AN39" s="27" t="s">
        <v>87</v>
      </c>
      <c r="AO39" s="27" t="s">
        <v>87</v>
      </c>
      <c r="AP39" s="26" t="s">
        <v>87</v>
      </c>
      <c r="AQ39" s="27" t="s">
        <v>87</v>
      </c>
      <c r="AR39" s="27" t="s">
        <v>87</v>
      </c>
      <c r="AS39" s="27" t="s">
        <v>87</v>
      </c>
      <c r="AT39" s="25" t="s">
        <v>87</v>
      </c>
      <c r="AU39" s="26" t="s">
        <v>87</v>
      </c>
      <c r="AV39" s="27" t="s">
        <v>87</v>
      </c>
      <c r="AW39" s="27" t="s">
        <v>87</v>
      </c>
      <c r="AX39" s="27" t="s">
        <v>87</v>
      </c>
      <c r="AY39" s="25" t="s">
        <v>87</v>
      </c>
      <c r="AZ39" s="27" t="s">
        <v>87</v>
      </c>
      <c r="BA39" s="27" t="s">
        <v>87</v>
      </c>
      <c r="BB39" s="27" t="s">
        <v>87</v>
      </c>
      <c r="BC39" s="27" t="s">
        <v>87</v>
      </c>
      <c r="BD39" s="25" t="s">
        <v>87</v>
      </c>
      <c r="BE39" s="27">
        <v>3.4</v>
      </c>
      <c r="BF39" s="27" t="s">
        <v>59</v>
      </c>
      <c r="BG39" s="27" t="s">
        <v>59</v>
      </c>
      <c r="BH39" s="27" t="s">
        <v>59</v>
      </c>
      <c r="BI39" s="25">
        <v>3.4</v>
      </c>
      <c r="BJ39" s="27" t="s">
        <v>59</v>
      </c>
      <c r="BK39" s="27" t="s">
        <v>59</v>
      </c>
      <c r="BL39" s="27" t="s">
        <v>59</v>
      </c>
      <c r="BM39" s="27" t="s">
        <v>59</v>
      </c>
      <c r="BN39" s="25" t="s">
        <v>59</v>
      </c>
      <c r="BO39" s="27">
        <v>0.8</v>
      </c>
      <c r="BP39" s="27">
        <v>0</v>
      </c>
      <c r="BQ39" s="27">
        <v>0</v>
      </c>
      <c r="BR39" s="27">
        <f>BS39-BQ39-BP39-BO39</f>
        <v>0</v>
      </c>
      <c r="BS39" s="27">
        <v>0.8</v>
      </c>
      <c r="BT39" s="26">
        <v>0</v>
      </c>
      <c r="BU39" s="27">
        <v>0</v>
      </c>
      <c r="BV39" s="27">
        <v>0</v>
      </c>
      <c r="BW39" s="27"/>
      <c r="BX39" s="27"/>
    </row>
    <row r="40" spans="1:76" x14ac:dyDescent="0.35">
      <c r="A40" s="17" t="s">
        <v>38</v>
      </c>
      <c r="B40" s="19" t="s">
        <v>87</v>
      </c>
      <c r="C40" s="20" t="s">
        <v>87</v>
      </c>
      <c r="D40" s="20" t="s">
        <v>87</v>
      </c>
      <c r="E40" s="20" t="s">
        <v>87</v>
      </c>
      <c r="F40" s="20" t="s">
        <v>87</v>
      </c>
      <c r="G40" s="19" t="s">
        <v>87</v>
      </c>
      <c r="H40" s="20" t="s">
        <v>87</v>
      </c>
      <c r="I40" s="20" t="s">
        <v>87</v>
      </c>
      <c r="J40" s="20" t="s">
        <v>87</v>
      </c>
      <c r="K40" s="20" t="s">
        <v>87</v>
      </c>
      <c r="L40" s="19" t="s">
        <v>87</v>
      </c>
      <c r="M40" s="20" t="s">
        <v>87</v>
      </c>
      <c r="N40" s="20" t="s">
        <v>87</v>
      </c>
      <c r="O40" s="20" t="s">
        <v>87</v>
      </c>
      <c r="P40" s="18" t="s">
        <v>87</v>
      </c>
      <c r="Q40" s="20" t="s">
        <v>87</v>
      </c>
      <c r="R40" s="20" t="s">
        <v>87</v>
      </c>
      <c r="S40" s="20" t="s">
        <v>87</v>
      </c>
      <c r="T40" s="20" t="s">
        <v>87</v>
      </c>
      <c r="U40" s="18" t="s">
        <v>87</v>
      </c>
      <c r="V40" s="20" t="s">
        <v>87</v>
      </c>
      <c r="W40" s="20" t="s">
        <v>87</v>
      </c>
      <c r="X40" s="20" t="s">
        <v>87</v>
      </c>
      <c r="Y40" s="20" t="s">
        <v>87</v>
      </c>
      <c r="Z40" s="18" t="s">
        <v>87</v>
      </c>
      <c r="AA40" s="20" t="s">
        <v>87</v>
      </c>
      <c r="AB40" s="20" t="s">
        <v>87</v>
      </c>
      <c r="AC40" s="20" t="s">
        <v>87</v>
      </c>
      <c r="AD40" s="20" t="s">
        <v>87</v>
      </c>
      <c r="AE40" s="18" t="s">
        <v>87</v>
      </c>
      <c r="AF40" s="20" t="s">
        <v>87</v>
      </c>
      <c r="AG40" s="20" t="s">
        <v>87</v>
      </c>
      <c r="AH40" s="20" t="s">
        <v>87</v>
      </c>
      <c r="AI40" s="20" t="s">
        <v>87</v>
      </c>
      <c r="AJ40" s="18" t="s">
        <v>87</v>
      </c>
      <c r="AK40" s="20" t="s">
        <v>87</v>
      </c>
      <c r="AL40" s="20" t="s">
        <v>87</v>
      </c>
      <c r="AM40" s="20" t="s">
        <v>87</v>
      </c>
      <c r="AN40" s="20" t="s">
        <v>87</v>
      </c>
      <c r="AO40" s="20" t="s">
        <v>87</v>
      </c>
      <c r="AP40" s="19" t="s">
        <v>87</v>
      </c>
      <c r="AQ40" s="20" t="s">
        <v>87</v>
      </c>
      <c r="AR40" s="20" t="s">
        <v>87</v>
      </c>
      <c r="AS40" s="20" t="s">
        <v>87</v>
      </c>
      <c r="AT40" s="18" t="s">
        <v>87</v>
      </c>
      <c r="AU40" s="19" t="s">
        <v>87</v>
      </c>
      <c r="AV40" s="20" t="s">
        <v>87</v>
      </c>
      <c r="AW40" s="20" t="s">
        <v>87</v>
      </c>
      <c r="AX40" s="20" t="s">
        <v>87</v>
      </c>
      <c r="AY40" s="18" t="s">
        <v>87</v>
      </c>
      <c r="AZ40" s="20" t="s">
        <v>87</v>
      </c>
      <c r="BA40" s="20" t="s">
        <v>87</v>
      </c>
      <c r="BB40" s="20" t="s">
        <v>87</v>
      </c>
      <c r="BC40" s="20" t="s">
        <v>87</v>
      </c>
      <c r="BD40" s="18" t="s">
        <v>87</v>
      </c>
      <c r="BE40" s="20">
        <v>228.6</v>
      </c>
      <c r="BF40" s="20">
        <f>+BF38</f>
        <v>238.9</v>
      </c>
      <c r="BG40" s="20">
        <v>207.7</v>
      </c>
      <c r="BH40" s="20">
        <f>+BI40-BG40-BF40-BE40</f>
        <v>184.59999999999994</v>
      </c>
      <c r="BI40" s="18">
        <v>859.8</v>
      </c>
      <c r="BJ40" s="20">
        <v>210.7</v>
      </c>
      <c r="BK40" s="20">
        <v>204.2</v>
      </c>
      <c r="BL40" s="20">
        <f>+BL38</f>
        <v>186.6</v>
      </c>
      <c r="BM40" s="20">
        <v>227</v>
      </c>
      <c r="BN40" s="18">
        <v>828.5</v>
      </c>
      <c r="BO40" s="20">
        <f>BO38+BO39</f>
        <v>120.79999999999998</v>
      </c>
      <c r="BP40" s="20">
        <f t="shared" ref="BP40:BQ40" si="5">BP38+BP39</f>
        <v>102.1</v>
      </c>
      <c r="BQ40" s="20">
        <f t="shared" si="5"/>
        <v>128.1</v>
      </c>
      <c r="BR40" s="20">
        <f t="shared" ref="BR40" si="6">BR38+BR39</f>
        <v>141.99999999999997</v>
      </c>
      <c r="BS40" s="20">
        <f t="shared" ref="BS40" si="7">BS38+BS39</f>
        <v>493</v>
      </c>
      <c r="BT40" s="19">
        <f>BT38+BT39</f>
        <v>87</v>
      </c>
      <c r="BU40" s="20">
        <v>109.1</v>
      </c>
      <c r="BV40" s="20">
        <v>128.1</v>
      </c>
      <c r="BW40" s="20"/>
      <c r="BX40" s="20"/>
    </row>
    <row r="41" spans="1:76" x14ac:dyDescent="0.35">
      <c r="A41" s="24"/>
      <c r="B41" s="229"/>
      <c r="C41" s="52"/>
      <c r="D41" s="52"/>
      <c r="E41" s="52"/>
      <c r="F41" s="52"/>
      <c r="G41" s="229"/>
      <c r="H41" s="52"/>
      <c r="I41" s="52"/>
      <c r="J41" s="52"/>
      <c r="K41" s="52"/>
      <c r="L41" s="229"/>
      <c r="M41" s="52"/>
      <c r="N41" s="52"/>
      <c r="O41" s="52"/>
      <c r="P41" s="87"/>
      <c r="Q41" s="52"/>
      <c r="R41" s="52"/>
      <c r="S41" s="52"/>
      <c r="T41" s="52"/>
      <c r="U41" s="53"/>
      <c r="V41" s="52"/>
      <c r="W41" s="52"/>
      <c r="X41" s="52"/>
      <c r="Y41" s="52"/>
      <c r="Z41" s="53"/>
      <c r="AA41" s="52"/>
      <c r="AB41" s="52"/>
      <c r="AC41" s="52"/>
      <c r="AD41" s="52"/>
      <c r="AE41" s="53"/>
      <c r="AF41" s="52"/>
      <c r="AG41" s="52"/>
      <c r="AH41" s="52"/>
      <c r="AI41" s="52"/>
      <c r="AJ41" s="53"/>
      <c r="AK41" s="52"/>
      <c r="AL41" s="52"/>
      <c r="AM41" s="52"/>
      <c r="AN41" s="52"/>
      <c r="AO41" s="52"/>
      <c r="AP41" s="302"/>
      <c r="AQ41" s="299"/>
      <c r="AR41" s="299"/>
      <c r="AS41" s="299"/>
      <c r="AT41" s="301"/>
      <c r="AU41" s="302"/>
      <c r="AV41" s="299"/>
      <c r="AW41" s="299"/>
      <c r="AX41" s="299"/>
      <c r="AY41" s="301"/>
      <c r="AZ41" s="299"/>
      <c r="BA41" s="299"/>
      <c r="BB41" s="299"/>
      <c r="BC41" s="299"/>
      <c r="BD41" s="301"/>
      <c r="BE41" s="299"/>
      <c r="BF41" s="299"/>
      <c r="BG41" s="299"/>
      <c r="BH41" s="299"/>
      <c r="BI41" s="301"/>
      <c r="BJ41" s="299"/>
      <c r="BK41" s="299"/>
      <c r="BL41" s="299"/>
      <c r="BM41" s="299"/>
      <c r="BN41" s="301"/>
      <c r="BO41" s="299"/>
      <c r="BP41" s="15"/>
      <c r="BQ41" s="15"/>
      <c r="BT41" s="302"/>
      <c r="BU41" s="15"/>
      <c r="BV41" s="15"/>
    </row>
    <row r="42" spans="1:76" x14ac:dyDescent="0.35">
      <c r="A42" s="12" t="s">
        <v>74</v>
      </c>
      <c r="B42" s="229" t="s">
        <v>87</v>
      </c>
      <c r="C42" s="52" t="s">
        <v>87</v>
      </c>
      <c r="D42" s="52" t="s">
        <v>87</v>
      </c>
      <c r="E42" s="86">
        <v>862.1</v>
      </c>
      <c r="F42" s="52"/>
      <c r="G42" s="229">
        <v>846</v>
      </c>
      <c r="H42" s="52">
        <v>830</v>
      </c>
      <c r="I42" s="52">
        <v>814</v>
      </c>
      <c r="J42" s="52">
        <v>798</v>
      </c>
      <c r="K42" s="52"/>
      <c r="L42" s="229">
        <v>782</v>
      </c>
      <c r="M42" s="52">
        <v>842.2</v>
      </c>
      <c r="N42" s="52">
        <v>824</v>
      </c>
      <c r="O42" s="52">
        <v>807</v>
      </c>
      <c r="P42" s="87"/>
      <c r="Q42" s="52">
        <v>789.8</v>
      </c>
      <c r="R42" s="88">
        <v>1309.8</v>
      </c>
      <c r="S42" s="88">
        <v>1288.5</v>
      </c>
      <c r="T42" s="88">
        <v>1266.8</v>
      </c>
      <c r="U42" s="53"/>
      <c r="V42" s="88">
        <v>1246.5999999999999</v>
      </c>
      <c r="W42" s="88">
        <v>1238.2</v>
      </c>
      <c r="X42" s="88">
        <v>1216.8</v>
      </c>
      <c r="Y42" s="88">
        <v>1387.9</v>
      </c>
      <c r="Z42" s="53"/>
      <c r="AA42" s="88">
        <v>1362.4</v>
      </c>
      <c r="AB42" s="88">
        <v>1338.5</v>
      </c>
      <c r="AC42" s="88">
        <v>1314.5</v>
      </c>
      <c r="AD42" s="52"/>
      <c r="AE42" s="53"/>
      <c r="AF42" s="14">
        <v>1266.7</v>
      </c>
      <c r="AG42" s="15">
        <v>1242.7</v>
      </c>
      <c r="AH42" s="15">
        <v>1218.8</v>
      </c>
      <c r="AI42" s="15">
        <v>1290.5999999999999</v>
      </c>
      <c r="AJ42" s="53"/>
      <c r="AK42" s="14">
        <v>1226.2</v>
      </c>
      <c r="AL42" s="15">
        <v>1201.7</v>
      </c>
      <c r="AM42" s="15">
        <v>177.2</v>
      </c>
      <c r="AN42" s="15">
        <v>1152.7</v>
      </c>
      <c r="AO42" s="52"/>
      <c r="AP42" s="14">
        <v>1128.0999999999999</v>
      </c>
      <c r="AQ42" s="15">
        <v>1413.4</v>
      </c>
      <c r="AR42" s="15">
        <v>1478.6</v>
      </c>
      <c r="AS42" s="15">
        <v>1441.6</v>
      </c>
      <c r="AT42" s="301"/>
      <c r="AU42" s="14">
        <v>1467.4</v>
      </c>
      <c r="AV42" s="15">
        <v>1427.6</v>
      </c>
      <c r="AW42" s="15">
        <v>1387.8</v>
      </c>
      <c r="AX42" s="15">
        <v>1324.3</v>
      </c>
      <c r="AY42" s="301"/>
      <c r="AZ42" s="15">
        <v>1295</v>
      </c>
      <c r="BA42" s="15">
        <v>1265.7</v>
      </c>
      <c r="BB42" s="15">
        <v>1236.4000000000001</v>
      </c>
      <c r="BC42" s="15">
        <v>1324.3</v>
      </c>
      <c r="BD42" s="301"/>
      <c r="BE42" s="15">
        <v>1131.9000000000001</v>
      </c>
      <c r="BF42" s="15">
        <v>1107.0999999999999</v>
      </c>
      <c r="BG42" s="15">
        <v>1017.1</v>
      </c>
      <c r="BH42" s="15">
        <v>994.7</v>
      </c>
      <c r="BI42" s="301"/>
      <c r="BJ42" s="15">
        <v>972.7</v>
      </c>
      <c r="BK42" s="15">
        <v>950.1</v>
      </c>
      <c r="BL42" s="15">
        <v>1263.8</v>
      </c>
      <c r="BM42" s="15">
        <v>1278.4000000000001</v>
      </c>
      <c r="BN42" s="301"/>
      <c r="BO42" s="15">
        <v>1247.5</v>
      </c>
      <c r="BP42" s="15">
        <v>1303.8</v>
      </c>
      <c r="BQ42" s="15">
        <v>1281.5999999999999</v>
      </c>
      <c r="BR42" s="15">
        <v>1265.0999999999999</v>
      </c>
      <c r="BT42" s="14">
        <v>1226.0999999999999</v>
      </c>
      <c r="BU42" s="15">
        <v>1210.5</v>
      </c>
      <c r="BV42" s="15">
        <v>1195.3</v>
      </c>
      <c r="BW42" s="15"/>
    </row>
    <row r="43" spans="1:76" x14ac:dyDescent="0.35">
      <c r="A43" s="12" t="s">
        <v>75</v>
      </c>
      <c r="B43" s="232">
        <v>1025.7</v>
      </c>
      <c r="C43" s="90">
        <v>2012.7</v>
      </c>
      <c r="D43" s="90">
        <v>1170</v>
      </c>
      <c r="E43" s="90">
        <v>1170</v>
      </c>
      <c r="F43" s="89"/>
      <c r="G43" s="230">
        <v>1170</v>
      </c>
      <c r="H43" s="89">
        <v>258.89999999999998</v>
      </c>
      <c r="I43" s="89">
        <v>325.60000000000002</v>
      </c>
      <c r="J43" s="89">
        <v>375</v>
      </c>
      <c r="K43" s="89"/>
      <c r="L43" s="232">
        <v>419.8</v>
      </c>
      <c r="M43" s="89">
        <v>426.6</v>
      </c>
      <c r="N43" s="89">
        <v>437.5</v>
      </c>
      <c r="O43" s="89">
        <v>312.7</v>
      </c>
      <c r="P43" s="92"/>
      <c r="Q43" s="89">
        <v>329.4</v>
      </c>
      <c r="R43" s="89">
        <v>535.4</v>
      </c>
      <c r="S43" s="89">
        <v>335.7</v>
      </c>
      <c r="T43" s="89">
        <v>337.1</v>
      </c>
      <c r="U43" s="91"/>
      <c r="V43" s="89">
        <v>1065</v>
      </c>
      <c r="W43" s="89">
        <v>77.8</v>
      </c>
      <c r="X43" s="89">
        <v>2978.3</v>
      </c>
      <c r="Y43" s="89">
        <v>2979.8</v>
      </c>
      <c r="Z43" s="91"/>
      <c r="AA43" s="89">
        <v>699.5</v>
      </c>
      <c r="AB43" s="89">
        <v>115</v>
      </c>
      <c r="AC43" s="89">
        <v>799.5</v>
      </c>
      <c r="AD43" s="89">
        <v>850.9</v>
      </c>
      <c r="AE43" s="53"/>
      <c r="AF43" s="14">
        <v>1536.3</v>
      </c>
      <c r="AG43" s="15">
        <v>10608.8</v>
      </c>
      <c r="AH43" s="15">
        <v>10039.799999999999</v>
      </c>
      <c r="AI43" s="15">
        <v>307</v>
      </c>
      <c r="AJ43" s="53"/>
      <c r="AK43" s="14">
        <v>307</v>
      </c>
      <c r="AL43" s="15">
        <v>471</v>
      </c>
      <c r="AM43" s="15">
        <v>1004.4</v>
      </c>
      <c r="AN43" s="15">
        <v>988.4</v>
      </c>
      <c r="AO43" s="52"/>
      <c r="AP43" s="14">
        <v>972.3</v>
      </c>
      <c r="AQ43" s="15">
        <v>792.1</v>
      </c>
      <c r="AR43" s="15">
        <v>10484.4</v>
      </c>
      <c r="AS43" s="15">
        <v>491.9</v>
      </c>
      <c r="AT43" s="301"/>
      <c r="AU43" s="14">
        <v>492</v>
      </c>
      <c r="AV43" s="15">
        <v>617</v>
      </c>
      <c r="AW43" s="15">
        <v>15012.7</v>
      </c>
      <c r="AX43" s="15">
        <v>617</v>
      </c>
      <c r="AY43" s="301"/>
      <c r="AZ43" s="15">
        <v>617</v>
      </c>
      <c r="BA43" s="15">
        <v>1481.1</v>
      </c>
      <c r="BB43" s="15">
        <v>2045.6</v>
      </c>
      <c r="BC43" s="15">
        <v>4106.3999999999996</v>
      </c>
      <c r="BD43" s="301"/>
      <c r="BE43" s="15">
        <v>1549.6</v>
      </c>
      <c r="BF43" s="15">
        <v>1000</v>
      </c>
      <c r="BG43" s="15">
        <v>1000</v>
      </c>
      <c r="BH43" s="15">
        <v>1000</v>
      </c>
      <c r="BI43" s="301"/>
      <c r="BJ43" s="15">
        <v>0</v>
      </c>
      <c r="BK43" s="15">
        <v>9977.6</v>
      </c>
      <c r="BL43" s="15">
        <v>9982.7999999999993</v>
      </c>
      <c r="BM43" s="15">
        <v>9988</v>
      </c>
      <c r="BN43" s="301"/>
      <c r="BO43" s="15">
        <v>13578.5</v>
      </c>
      <c r="BP43" s="15">
        <v>3996.1</v>
      </c>
      <c r="BQ43" s="15">
        <v>4285.7</v>
      </c>
      <c r="BR43" s="15">
        <v>4549.8</v>
      </c>
      <c r="BT43" s="14">
        <v>4234.8</v>
      </c>
      <c r="BU43" s="15">
        <v>3910</v>
      </c>
      <c r="BV43" s="15">
        <v>3802</v>
      </c>
      <c r="BW43" s="15"/>
    </row>
    <row r="44" spans="1:76" x14ac:dyDescent="0.35">
      <c r="A44" s="12" t="s">
        <v>76</v>
      </c>
      <c r="B44" s="232">
        <v>52026.2</v>
      </c>
      <c r="C44" s="90">
        <v>51003</v>
      </c>
      <c r="D44" s="90">
        <v>55476.800000000003</v>
      </c>
      <c r="E44" s="89">
        <v>55657</v>
      </c>
      <c r="F44" s="89"/>
      <c r="G44" s="230">
        <v>52671.5</v>
      </c>
      <c r="H44" s="89">
        <v>53609.4</v>
      </c>
      <c r="I44" s="89">
        <v>52688.4</v>
      </c>
      <c r="J44" s="89">
        <v>52616.4</v>
      </c>
      <c r="K44" s="89"/>
      <c r="L44" s="232">
        <v>51546.1</v>
      </c>
      <c r="M44" s="89">
        <v>59627.4</v>
      </c>
      <c r="N44" s="89">
        <v>59810.5</v>
      </c>
      <c r="O44" s="89">
        <v>59743.1</v>
      </c>
      <c r="P44" s="92"/>
      <c r="Q44" s="89">
        <v>59636.9</v>
      </c>
      <c r="R44" s="89">
        <v>73428.899999999994</v>
      </c>
      <c r="S44" s="89">
        <v>76704.800000000003</v>
      </c>
      <c r="T44" s="89">
        <v>80660.5</v>
      </c>
      <c r="U44" s="91"/>
      <c r="V44" s="89">
        <v>82325.100000000006</v>
      </c>
      <c r="W44" s="89">
        <v>84780.3</v>
      </c>
      <c r="X44" s="89">
        <v>85840.6</v>
      </c>
      <c r="Y44" s="89">
        <v>107430.8</v>
      </c>
      <c r="Z44" s="91"/>
      <c r="AA44" s="89">
        <v>112182.9</v>
      </c>
      <c r="AB44" s="89">
        <v>116658.5</v>
      </c>
      <c r="AC44" s="89">
        <v>120976.5</v>
      </c>
      <c r="AD44" s="89">
        <v>126146.7</v>
      </c>
      <c r="AE44" s="53"/>
      <c r="AF44" s="14">
        <v>117465.5</v>
      </c>
      <c r="AG44" s="15">
        <v>105784.4</v>
      </c>
      <c r="AH44" s="15">
        <v>106130.3</v>
      </c>
      <c r="AI44" s="15">
        <v>121993.1</v>
      </c>
      <c r="AJ44" s="53"/>
      <c r="AK44" s="14">
        <v>116643.1</v>
      </c>
      <c r="AL44" s="15">
        <v>122087.4</v>
      </c>
      <c r="AM44" s="15">
        <v>117354</v>
      </c>
      <c r="AN44" s="15">
        <v>120983.6</v>
      </c>
      <c r="AO44" s="52"/>
      <c r="AP44" s="14">
        <v>120029.7</v>
      </c>
      <c r="AQ44" s="15">
        <v>133196.79999999999</v>
      </c>
      <c r="AR44" s="15">
        <v>124283.3</v>
      </c>
      <c r="AS44" s="15">
        <v>120444.7</v>
      </c>
      <c r="AT44" s="301"/>
      <c r="AU44" s="14">
        <v>157291.79999999999</v>
      </c>
      <c r="AV44" s="15">
        <v>153204.70000000001</v>
      </c>
      <c r="AW44" s="15">
        <v>131907.6</v>
      </c>
      <c r="AX44" s="15">
        <v>121936</v>
      </c>
      <c r="AY44" s="301"/>
      <c r="AZ44" s="15">
        <v>124218.2</v>
      </c>
      <c r="BA44" s="15">
        <v>120720</v>
      </c>
      <c r="BB44" s="15">
        <v>123389.1</v>
      </c>
      <c r="BC44" s="15">
        <v>121685.7</v>
      </c>
      <c r="BD44" s="301"/>
      <c r="BE44" s="15">
        <v>111453.1</v>
      </c>
      <c r="BF44" s="15">
        <v>112720.2</v>
      </c>
      <c r="BG44" s="15">
        <v>106668.3</v>
      </c>
      <c r="BH44" s="15">
        <v>104240.7</v>
      </c>
      <c r="BI44" s="301"/>
      <c r="BJ44" s="15">
        <v>98911.5</v>
      </c>
      <c r="BK44" s="15">
        <v>85442.4</v>
      </c>
      <c r="BL44" s="15">
        <v>80721.600000000006</v>
      </c>
      <c r="BM44" s="15">
        <v>78547.899999999994</v>
      </c>
      <c r="BN44" s="301"/>
      <c r="BO44" s="15">
        <v>73570.600000000006</v>
      </c>
      <c r="BP44" s="15">
        <v>89678.6</v>
      </c>
      <c r="BQ44" s="15">
        <v>94254.399999999994</v>
      </c>
      <c r="BR44" s="15">
        <v>98399.3</v>
      </c>
      <c r="BT44" s="14">
        <v>92688.1</v>
      </c>
      <c r="BU44" s="15">
        <v>84954.5</v>
      </c>
      <c r="BV44" s="15">
        <v>83259.100000000006</v>
      </c>
      <c r="BW44" s="15"/>
    </row>
    <row r="45" spans="1:76" s="33" customFormat="1" x14ac:dyDescent="0.35">
      <c r="A45" s="24" t="s">
        <v>280</v>
      </c>
      <c r="B45" s="233">
        <f>SUM(B43:B44)</f>
        <v>53051.899999999994</v>
      </c>
      <c r="C45" s="94">
        <f>SUM(C43:C44)</f>
        <v>53015.7</v>
      </c>
      <c r="D45" s="94">
        <f>SUM(D43:D44)</f>
        <v>56646.8</v>
      </c>
      <c r="E45" s="94">
        <f>SUM(E43:E44)</f>
        <v>56827</v>
      </c>
      <c r="F45" s="94"/>
      <c r="G45" s="231">
        <f t="shared" ref="G45:AF45" si="8">SUM(G43:G44)</f>
        <v>53841.5</v>
      </c>
      <c r="H45" s="94">
        <f t="shared" si="8"/>
        <v>53868.3</v>
      </c>
      <c r="I45" s="94">
        <f t="shared" si="8"/>
        <v>53014</v>
      </c>
      <c r="J45" s="94">
        <f t="shared" si="8"/>
        <v>52991.4</v>
      </c>
      <c r="K45" s="94"/>
      <c r="L45" s="231">
        <f t="shared" si="8"/>
        <v>51965.9</v>
      </c>
      <c r="M45" s="94">
        <f t="shared" si="8"/>
        <v>60054</v>
      </c>
      <c r="N45" s="94">
        <f t="shared" si="8"/>
        <v>60248</v>
      </c>
      <c r="O45" s="94">
        <f t="shared" si="8"/>
        <v>60055.799999999996</v>
      </c>
      <c r="P45" s="96"/>
      <c r="Q45" s="94">
        <f t="shared" si="8"/>
        <v>59966.3</v>
      </c>
      <c r="R45" s="94">
        <f t="shared" si="8"/>
        <v>73964.299999999988</v>
      </c>
      <c r="S45" s="94">
        <f t="shared" si="8"/>
        <v>77040.5</v>
      </c>
      <c r="T45" s="94">
        <f t="shared" si="8"/>
        <v>80997.600000000006</v>
      </c>
      <c r="U45" s="95"/>
      <c r="V45" s="94">
        <f t="shared" si="8"/>
        <v>83390.100000000006</v>
      </c>
      <c r="W45" s="94">
        <f t="shared" si="8"/>
        <v>84858.1</v>
      </c>
      <c r="X45" s="94">
        <f t="shared" si="8"/>
        <v>88818.900000000009</v>
      </c>
      <c r="Y45" s="94">
        <f t="shared" si="8"/>
        <v>110410.6</v>
      </c>
      <c r="Z45" s="95"/>
      <c r="AA45" s="94">
        <f t="shared" si="8"/>
        <v>112882.4</v>
      </c>
      <c r="AB45" s="94">
        <f t="shared" si="8"/>
        <v>116773.5</v>
      </c>
      <c r="AC45" s="94">
        <f t="shared" si="8"/>
        <v>121776</v>
      </c>
      <c r="AD45" s="94">
        <f t="shared" si="8"/>
        <v>126997.59999999999</v>
      </c>
      <c r="AE45" s="308"/>
      <c r="AF45" s="26">
        <f t="shared" si="8"/>
        <v>119001.8</v>
      </c>
      <c r="AG45" s="27">
        <f t="shared" ref="AG45" si="9">SUM(AG43:AG44)</f>
        <v>116393.2</v>
      </c>
      <c r="AH45" s="27">
        <f t="shared" ref="AH45" si="10">SUM(AH43:AH44)</f>
        <v>116170.1</v>
      </c>
      <c r="AI45" s="27">
        <f t="shared" ref="AI45" si="11">SUM(AI43:AI44)</f>
        <v>122300.1</v>
      </c>
      <c r="AJ45" s="309"/>
      <c r="AK45" s="26">
        <f>SUM(AK43:AK44)</f>
        <v>116950.1</v>
      </c>
      <c r="AL45" s="27">
        <f t="shared" ref="AL45" si="12">SUM(AL43:AL44)</f>
        <v>122558.39999999999</v>
      </c>
      <c r="AM45" s="27">
        <f t="shared" ref="AM45" si="13">SUM(AM43:AM44)</f>
        <v>118358.39999999999</v>
      </c>
      <c r="AN45" s="27">
        <f t="shared" ref="AN45" si="14">SUM(AN43:AN44)</f>
        <v>121972</v>
      </c>
      <c r="AO45" s="411"/>
      <c r="AP45" s="26">
        <f>SUM(AP43:AP44)</f>
        <v>121002</v>
      </c>
      <c r="AQ45" s="27">
        <f t="shared" ref="AQ45" si="15">SUM(AQ43:AQ44)</f>
        <v>133988.9</v>
      </c>
      <c r="AR45" s="27">
        <f t="shared" ref="AR45" si="16">SUM(AR43:AR44)</f>
        <v>134767.70000000001</v>
      </c>
      <c r="AS45" s="27">
        <f t="shared" ref="AS45" si="17">SUM(AS43:AS44)</f>
        <v>120936.59999999999</v>
      </c>
      <c r="AT45" s="310"/>
      <c r="AU45" s="26">
        <f>SUM(AU43:AU44)</f>
        <v>157783.79999999999</v>
      </c>
      <c r="AV45" s="27">
        <f t="shared" ref="AV45" si="18">SUM(AV43:AV44)</f>
        <v>153821.70000000001</v>
      </c>
      <c r="AW45" s="27">
        <f t="shared" ref="AW45" si="19">SUM(AW43:AW44)</f>
        <v>146920.30000000002</v>
      </c>
      <c r="AX45" s="27">
        <f t="shared" ref="AX45" si="20">SUM(AX43:AX44)</f>
        <v>122553</v>
      </c>
      <c r="AY45" s="310"/>
      <c r="AZ45" s="27">
        <f t="shared" ref="AZ45" si="21">SUM(AZ43:AZ44)</f>
        <v>124835.2</v>
      </c>
      <c r="BA45" s="27">
        <f t="shared" ref="BA45" si="22">SUM(BA43:BA44)</f>
        <v>122201.1</v>
      </c>
      <c r="BB45" s="27">
        <f t="shared" ref="BB45" si="23">SUM(BB43:BB44)</f>
        <v>125434.70000000001</v>
      </c>
      <c r="BC45" s="27">
        <f t="shared" ref="BC45" si="24">SUM(BC43:BC44)</f>
        <v>125792.09999999999</v>
      </c>
      <c r="BD45" s="310"/>
      <c r="BE45" s="27">
        <f t="shared" ref="BE45" si="25">SUM(BE43:BE44)</f>
        <v>113002.70000000001</v>
      </c>
      <c r="BF45" s="27">
        <f t="shared" ref="BF45" si="26">SUM(BF43:BF44)</f>
        <v>113720.2</v>
      </c>
      <c r="BG45" s="27">
        <f t="shared" ref="BG45" si="27">SUM(BG43:BG44)</f>
        <v>107668.3</v>
      </c>
      <c r="BH45" s="27">
        <f t="shared" ref="BH45" si="28">SUM(BH43:BH44)</f>
        <v>105240.7</v>
      </c>
      <c r="BI45" s="310"/>
      <c r="BJ45" s="27">
        <f t="shared" ref="BJ45:BM45" si="29">SUM(BJ43:BJ44)</f>
        <v>98911.5</v>
      </c>
      <c r="BK45" s="27">
        <f t="shared" si="29"/>
        <v>95420</v>
      </c>
      <c r="BL45" s="27">
        <f t="shared" si="29"/>
        <v>90704.400000000009</v>
      </c>
      <c r="BM45" s="27">
        <f t="shared" si="29"/>
        <v>88535.9</v>
      </c>
      <c r="BN45" s="310"/>
      <c r="BO45" s="27">
        <f>SUM(BO43:BO44)</f>
        <v>87149.1</v>
      </c>
      <c r="BP45" s="27">
        <f>SUM(BP43:BP44)</f>
        <v>93674.700000000012</v>
      </c>
      <c r="BQ45" s="27">
        <f>SUM(BQ43:BQ44)</f>
        <v>98540.099999999991</v>
      </c>
      <c r="BR45" s="27">
        <v>102949.1</v>
      </c>
      <c r="BT45" s="26">
        <f>SUM(BT43:BT44)</f>
        <v>96922.900000000009</v>
      </c>
      <c r="BU45" s="27">
        <v>88864.5</v>
      </c>
      <c r="BV45" s="27">
        <v>87061.1</v>
      </c>
      <c r="BW45" s="27"/>
    </row>
    <row r="46" spans="1:76" x14ac:dyDescent="0.35">
      <c r="A46" s="12" t="s">
        <v>77</v>
      </c>
      <c r="B46" s="232">
        <v>293.8</v>
      </c>
      <c r="C46" s="90">
        <v>341</v>
      </c>
      <c r="D46" s="90">
        <v>403</v>
      </c>
      <c r="E46" s="90">
        <v>381.9</v>
      </c>
      <c r="F46" s="89"/>
      <c r="G46" s="230">
        <v>327.3</v>
      </c>
      <c r="H46" s="89">
        <v>262.8</v>
      </c>
      <c r="I46" s="89">
        <v>194.4</v>
      </c>
      <c r="J46" s="89">
        <v>439.2</v>
      </c>
      <c r="K46" s="89"/>
      <c r="L46" s="232">
        <v>447.1</v>
      </c>
      <c r="M46" s="89">
        <v>448</v>
      </c>
      <c r="N46" s="89">
        <v>438.7</v>
      </c>
      <c r="O46" s="89">
        <v>424.7</v>
      </c>
      <c r="P46" s="92"/>
      <c r="Q46" s="89">
        <v>328.5</v>
      </c>
      <c r="R46" s="89">
        <v>318.3</v>
      </c>
      <c r="S46" s="89">
        <v>418.8</v>
      </c>
      <c r="T46" s="89">
        <v>428.7</v>
      </c>
      <c r="U46" s="91"/>
      <c r="V46" s="89">
        <v>514.4</v>
      </c>
      <c r="W46" s="89">
        <v>476</v>
      </c>
      <c r="X46" s="89">
        <v>504</v>
      </c>
      <c r="Y46" s="89">
        <v>511.6</v>
      </c>
      <c r="Z46" s="91"/>
      <c r="AA46" s="89">
        <v>523.1</v>
      </c>
      <c r="AB46" s="89">
        <v>547.9</v>
      </c>
      <c r="AC46" s="89">
        <v>569.4</v>
      </c>
      <c r="AD46" s="89">
        <v>575.6</v>
      </c>
      <c r="AE46" s="53"/>
      <c r="AF46" s="14">
        <v>540.70000000000005</v>
      </c>
      <c r="AG46" s="15">
        <v>532.20000000000005</v>
      </c>
      <c r="AH46" s="15">
        <v>543.4</v>
      </c>
      <c r="AI46" s="15">
        <v>580.9</v>
      </c>
      <c r="AJ46" s="53"/>
      <c r="AK46" s="14">
        <v>566.6</v>
      </c>
      <c r="AL46" s="15">
        <v>627.29999999999995</v>
      </c>
      <c r="AM46" s="15">
        <v>683.5</v>
      </c>
      <c r="AN46" s="15">
        <v>651.79999999999995</v>
      </c>
      <c r="AO46" s="52"/>
      <c r="AP46" s="14">
        <v>1116.5</v>
      </c>
      <c r="AQ46" s="15">
        <v>1091.0999999999999</v>
      </c>
      <c r="AR46" s="15">
        <v>1213.8</v>
      </c>
      <c r="AS46" s="15">
        <v>1257.8</v>
      </c>
      <c r="AT46" s="301"/>
      <c r="AU46" s="14">
        <v>1471.7</v>
      </c>
      <c r="AV46" s="15">
        <v>1486.3</v>
      </c>
      <c r="AW46" s="15">
        <v>1328.5</v>
      </c>
      <c r="AX46" s="15">
        <v>1277.7</v>
      </c>
      <c r="AY46" s="301"/>
      <c r="AZ46" s="15">
        <v>1255.0999999999999</v>
      </c>
      <c r="BA46" s="15">
        <v>1301</v>
      </c>
      <c r="BB46" s="15">
        <v>1341.5</v>
      </c>
      <c r="BC46" s="15">
        <v>1478.4</v>
      </c>
      <c r="BD46" s="301"/>
      <c r="BE46" s="15">
        <v>1475.6</v>
      </c>
      <c r="BF46" s="15">
        <v>1451.4</v>
      </c>
      <c r="BG46" s="15">
        <v>1217</v>
      </c>
      <c r="BH46" s="15">
        <v>1373.2</v>
      </c>
      <c r="BI46" s="301"/>
      <c r="BJ46" s="15">
        <v>1358.5</v>
      </c>
      <c r="BK46" s="15">
        <v>1289.5</v>
      </c>
      <c r="BL46" s="15">
        <v>1266.8</v>
      </c>
      <c r="BM46" s="15">
        <v>1280.9000000000001</v>
      </c>
      <c r="BN46" s="301"/>
      <c r="BO46" s="15">
        <v>1143.9000000000001</v>
      </c>
      <c r="BP46" s="15">
        <v>1183.5</v>
      </c>
      <c r="BQ46" s="15">
        <v>1175</v>
      </c>
      <c r="BR46" s="15">
        <v>1243</v>
      </c>
      <c r="BT46" s="14">
        <v>1244.9000000000001</v>
      </c>
      <c r="BU46" s="15">
        <v>1203.4000000000001</v>
      </c>
      <c r="BV46" s="15">
        <v>1265.7</v>
      </c>
      <c r="BW46" s="15"/>
    </row>
    <row r="47" spans="1:76" x14ac:dyDescent="0.35">
      <c r="A47" s="12" t="s">
        <v>78</v>
      </c>
      <c r="B47" s="232">
        <v>294.7</v>
      </c>
      <c r="C47" s="90">
        <v>283.39999999999998</v>
      </c>
      <c r="D47" s="89">
        <v>236.7</v>
      </c>
      <c r="E47" s="90">
        <v>201.8</v>
      </c>
      <c r="F47" s="89"/>
      <c r="G47" s="230">
        <v>190.6</v>
      </c>
      <c r="H47" s="89">
        <v>109.3</v>
      </c>
      <c r="I47" s="89">
        <v>83.6</v>
      </c>
      <c r="J47" s="89">
        <v>4531.8999999999996</v>
      </c>
      <c r="K47" s="89"/>
      <c r="L47" s="232">
        <v>4311.1000000000004</v>
      </c>
      <c r="M47" s="89">
        <v>4598.5</v>
      </c>
      <c r="N47" s="89">
        <v>4556.6000000000004</v>
      </c>
      <c r="O47" s="89">
        <v>4494.6000000000004</v>
      </c>
      <c r="P47" s="92"/>
      <c r="Q47" s="89">
        <v>4437.2</v>
      </c>
      <c r="R47" s="89">
        <v>4369.1000000000004</v>
      </c>
      <c r="S47" s="89">
        <v>4443.7</v>
      </c>
      <c r="T47" s="89">
        <v>4807.3999999999996</v>
      </c>
      <c r="U47" s="91"/>
      <c r="V47" s="89">
        <v>4891.1000000000004</v>
      </c>
      <c r="W47" s="89">
        <v>5135.2</v>
      </c>
      <c r="X47" s="89">
        <v>5326.4</v>
      </c>
      <c r="Y47" s="89">
        <v>5293.6</v>
      </c>
      <c r="Z47" s="91"/>
      <c r="AA47" s="89">
        <v>5224.7</v>
      </c>
      <c r="AB47" s="89">
        <v>5406.1</v>
      </c>
      <c r="AC47" s="89">
        <v>5524.5</v>
      </c>
      <c r="AD47" s="89">
        <v>5816.2</v>
      </c>
      <c r="AE47" s="53"/>
      <c r="AF47" s="14">
        <v>5241.1000000000004</v>
      </c>
      <c r="AG47" s="15">
        <v>4988.6000000000004</v>
      </c>
      <c r="AH47" s="15">
        <v>4810.8</v>
      </c>
      <c r="AI47" s="15">
        <v>5041.8999999999996</v>
      </c>
      <c r="AJ47" s="53"/>
      <c r="AK47" s="14">
        <v>4610.5</v>
      </c>
      <c r="AL47" s="15">
        <v>4953.2</v>
      </c>
      <c r="AM47" s="15">
        <v>4523.3999999999996</v>
      </c>
      <c r="AN47" s="15">
        <v>4666.1000000000004</v>
      </c>
      <c r="AO47" s="52"/>
      <c r="AP47" s="14">
        <v>8781</v>
      </c>
      <c r="AQ47" s="15">
        <v>8521.4</v>
      </c>
      <c r="AR47" s="15">
        <v>8442.7999999999993</v>
      </c>
      <c r="AS47" s="15">
        <v>8105.8</v>
      </c>
      <c r="AT47" s="301"/>
      <c r="AU47" s="14">
        <v>9155.7999999999993</v>
      </c>
      <c r="AV47" s="15">
        <v>8593</v>
      </c>
      <c r="AW47" s="15">
        <v>8511.5</v>
      </c>
      <c r="AX47" s="15">
        <v>8014.6</v>
      </c>
      <c r="AY47" s="301"/>
      <c r="AZ47" s="15">
        <v>7769.1</v>
      </c>
      <c r="BA47" s="15">
        <v>7602.2</v>
      </c>
      <c r="BB47" s="15">
        <v>7867</v>
      </c>
      <c r="BC47" s="15">
        <v>8202.2000000000007</v>
      </c>
      <c r="BD47" s="301"/>
      <c r="BE47" s="15">
        <v>7398.8</v>
      </c>
      <c r="BF47" s="15">
        <v>7135.4</v>
      </c>
      <c r="BG47" s="15">
        <v>7140</v>
      </c>
      <c r="BH47" s="15">
        <v>6995.8</v>
      </c>
      <c r="BI47" s="301"/>
      <c r="BJ47" s="15">
        <v>6693.7</v>
      </c>
      <c r="BK47" s="15">
        <v>6440.9</v>
      </c>
      <c r="BL47" s="15">
        <v>6250.7</v>
      </c>
      <c r="BM47" s="15">
        <v>6010.6</v>
      </c>
      <c r="BN47" s="301"/>
      <c r="BO47" s="15">
        <v>4791.8</v>
      </c>
      <c r="BP47" s="15">
        <v>4562.7</v>
      </c>
      <c r="BQ47" s="15">
        <v>4161.6000000000004</v>
      </c>
      <c r="BR47" s="15">
        <v>4143.7</v>
      </c>
      <c r="BT47" s="14">
        <v>3805.6</v>
      </c>
      <c r="BU47" s="15">
        <v>3435.8</v>
      </c>
      <c r="BV47" s="15">
        <v>3437</v>
      </c>
      <c r="BW47" s="15"/>
    </row>
    <row r="48" spans="1:76" s="33" customFormat="1" x14ac:dyDescent="0.35">
      <c r="A48" s="24" t="s">
        <v>79</v>
      </c>
      <c r="B48" s="233">
        <f>SUM(B46:B47)</f>
        <v>588.5</v>
      </c>
      <c r="C48" s="93">
        <f>SUM(C46:C47)</f>
        <v>624.4</v>
      </c>
      <c r="D48" s="94">
        <f>SUM(D46:D47)</f>
        <v>639.70000000000005</v>
      </c>
      <c r="E48" s="94">
        <f>SUM(E46:E47)</f>
        <v>583.70000000000005</v>
      </c>
      <c r="F48" s="94"/>
      <c r="G48" s="231">
        <f t="shared" ref="G48:AF48" si="30">SUM(G46:G47)</f>
        <v>517.9</v>
      </c>
      <c r="H48" s="94">
        <f t="shared" si="30"/>
        <v>372.1</v>
      </c>
      <c r="I48" s="94">
        <f t="shared" si="30"/>
        <v>278</v>
      </c>
      <c r="J48" s="94">
        <f t="shared" si="30"/>
        <v>4971.0999999999995</v>
      </c>
      <c r="K48" s="94"/>
      <c r="L48" s="231">
        <f t="shared" si="30"/>
        <v>4758.2000000000007</v>
      </c>
      <c r="M48" s="94">
        <f t="shared" si="30"/>
        <v>5046.5</v>
      </c>
      <c r="N48" s="94">
        <f t="shared" si="30"/>
        <v>4995.3</v>
      </c>
      <c r="O48" s="94">
        <f t="shared" si="30"/>
        <v>4919.3</v>
      </c>
      <c r="P48" s="96"/>
      <c r="Q48" s="94">
        <f t="shared" si="30"/>
        <v>4765.7</v>
      </c>
      <c r="R48" s="94">
        <f t="shared" si="30"/>
        <v>4687.4000000000005</v>
      </c>
      <c r="S48" s="94">
        <f t="shared" si="30"/>
        <v>4862.5</v>
      </c>
      <c r="T48" s="94">
        <f t="shared" si="30"/>
        <v>5236.0999999999995</v>
      </c>
      <c r="U48" s="95"/>
      <c r="V48" s="94">
        <f t="shared" si="30"/>
        <v>5405.5</v>
      </c>
      <c r="W48" s="94">
        <f t="shared" si="30"/>
        <v>5611.2</v>
      </c>
      <c r="X48" s="94">
        <f t="shared" si="30"/>
        <v>5830.4</v>
      </c>
      <c r="Y48" s="94">
        <f t="shared" si="30"/>
        <v>5805.2000000000007</v>
      </c>
      <c r="Z48" s="95"/>
      <c r="AA48" s="94">
        <f t="shared" si="30"/>
        <v>5747.8</v>
      </c>
      <c r="AB48" s="94">
        <f t="shared" si="30"/>
        <v>5954</v>
      </c>
      <c r="AC48" s="94">
        <f t="shared" si="30"/>
        <v>6093.9</v>
      </c>
      <c r="AD48" s="94">
        <f t="shared" si="30"/>
        <v>6391.8</v>
      </c>
      <c r="AE48" s="308"/>
      <c r="AF48" s="311">
        <f t="shared" si="30"/>
        <v>5781.8</v>
      </c>
      <c r="AG48" s="312">
        <f t="shared" ref="AG48" si="31">SUM(AG46:AG47)</f>
        <v>5520.8</v>
      </c>
      <c r="AH48" s="312">
        <f t="shared" ref="AH48" si="32">SUM(AH46:AH47)</f>
        <v>5354.2</v>
      </c>
      <c r="AI48" s="312">
        <f t="shared" ref="AI48" si="33">SUM(AI46:AI47)</f>
        <v>5622.7999999999993</v>
      </c>
      <c r="AJ48" s="309"/>
      <c r="AK48" s="311">
        <f>SUM(AK46:AK47)</f>
        <v>5177.1000000000004</v>
      </c>
      <c r="AL48" s="312">
        <f t="shared" ref="AL48" si="34">SUM(AL46:AL47)</f>
        <v>5580.5</v>
      </c>
      <c r="AM48" s="312">
        <f t="shared" ref="AM48" si="35">SUM(AM46:AM47)</f>
        <v>5206.8999999999996</v>
      </c>
      <c r="AN48" s="312">
        <f t="shared" ref="AN48" si="36">SUM(AN46:AN47)</f>
        <v>5317.9000000000005</v>
      </c>
      <c r="AO48" s="411"/>
      <c r="AP48" s="311">
        <f>SUM(AP46:AP47)</f>
        <v>9897.5</v>
      </c>
      <c r="AQ48" s="312">
        <f t="shared" ref="AQ48" si="37">SUM(AQ46:AQ47)</f>
        <v>9612.5</v>
      </c>
      <c r="AR48" s="312">
        <f t="shared" ref="AR48" si="38">SUM(AR46:AR47)</f>
        <v>9656.5999999999985</v>
      </c>
      <c r="AS48" s="312">
        <f t="shared" ref="AS48" si="39">SUM(AS46:AS47)</f>
        <v>9363.6</v>
      </c>
      <c r="AT48" s="310"/>
      <c r="AU48" s="311">
        <f>SUM(AU46:AU47)</f>
        <v>10627.5</v>
      </c>
      <c r="AV48" s="312">
        <f t="shared" ref="AV48:AX48" si="40">SUM(AV46:AV47)</f>
        <v>10079.299999999999</v>
      </c>
      <c r="AW48" s="312">
        <f t="shared" si="40"/>
        <v>9840</v>
      </c>
      <c r="AX48" s="312">
        <f t="shared" si="40"/>
        <v>9292.3000000000011</v>
      </c>
      <c r="AY48" s="310"/>
      <c r="AZ48" s="312">
        <f t="shared" ref="AZ48" si="41">SUM(AZ46:AZ47)</f>
        <v>9024.2000000000007</v>
      </c>
      <c r="BA48" s="312">
        <f t="shared" ref="BA48" si="42">SUM(BA46:BA47)</f>
        <v>8903.2000000000007</v>
      </c>
      <c r="BB48" s="312">
        <f t="shared" ref="BB48" si="43">SUM(BB46:BB47)</f>
        <v>9208.5</v>
      </c>
      <c r="BC48" s="312">
        <f t="shared" ref="BC48" si="44">SUM(BC46:BC47)</f>
        <v>9680.6</v>
      </c>
      <c r="BD48" s="310"/>
      <c r="BE48" s="312">
        <f t="shared" ref="BE48" si="45">SUM(BE46:BE47)</f>
        <v>8874.4</v>
      </c>
      <c r="BF48" s="312">
        <f t="shared" ref="BF48" si="46">SUM(BF46:BF47)</f>
        <v>8586.7999999999993</v>
      </c>
      <c r="BG48" s="312">
        <f t="shared" ref="BG48" si="47">SUM(BG46:BG47)</f>
        <v>8357</v>
      </c>
      <c r="BH48" s="312">
        <f t="shared" ref="BH48" si="48">SUM(BH46:BH47)</f>
        <v>8369</v>
      </c>
      <c r="BI48" s="310"/>
      <c r="BJ48" s="312">
        <f t="shared" ref="BJ48:BM48" si="49">SUM(BJ46:BJ47)</f>
        <v>8052.2</v>
      </c>
      <c r="BK48" s="312">
        <f t="shared" si="49"/>
        <v>7730.4</v>
      </c>
      <c r="BL48" s="312">
        <f t="shared" si="49"/>
        <v>7517.5</v>
      </c>
      <c r="BM48" s="312">
        <f t="shared" si="49"/>
        <v>7291.5</v>
      </c>
      <c r="BN48" s="310"/>
      <c r="BO48" s="312">
        <f>SUM(BO46:BO47)</f>
        <v>5935.7000000000007</v>
      </c>
      <c r="BP48" s="312">
        <f>SUM(BP46:BP47)</f>
        <v>5746.2</v>
      </c>
      <c r="BQ48" s="312">
        <f>SUM(BQ46:BQ47)</f>
        <v>5336.6</v>
      </c>
      <c r="BR48" s="312">
        <v>5386.7</v>
      </c>
      <c r="BT48" s="311">
        <f>SUM(BT46:BT47)</f>
        <v>5050.5</v>
      </c>
      <c r="BU48" s="312">
        <v>4639.2</v>
      </c>
      <c r="BV48" s="312">
        <v>4702.7</v>
      </c>
      <c r="BW48" s="312"/>
    </row>
    <row r="49" spans="1:76" x14ac:dyDescent="0.35">
      <c r="A49" s="12" t="s">
        <v>85</v>
      </c>
      <c r="B49" s="232" t="s">
        <v>87</v>
      </c>
      <c r="C49" s="89" t="s">
        <v>87</v>
      </c>
      <c r="D49" s="89" t="s">
        <v>87</v>
      </c>
      <c r="E49" s="89" t="s">
        <v>87</v>
      </c>
      <c r="F49" s="89"/>
      <c r="G49" s="232" t="s">
        <v>87</v>
      </c>
      <c r="H49" s="89" t="s">
        <v>87</v>
      </c>
      <c r="I49" s="89" t="s">
        <v>87</v>
      </c>
      <c r="J49" s="89" t="s">
        <v>87</v>
      </c>
      <c r="K49" s="89"/>
      <c r="L49" s="232" t="s">
        <v>87</v>
      </c>
      <c r="M49" s="89" t="s">
        <v>87</v>
      </c>
      <c r="N49" s="89" t="s">
        <v>87</v>
      </c>
      <c r="O49" s="89" t="s">
        <v>87</v>
      </c>
      <c r="P49" s="97"/>
      <c r="Q49" s="89" t="s">
        <v>87</v>
      </c>
      <c r="R49" s="89" t="s">
        <v>87</v>
      </c>
      <c r="S49" s="89" t="s">
        <v>87</v>
      </c>
      <c r="T49" s="89" t="s">
        <v>87</v>
      </c>
      <c r="U49" s="91"/>
      <c r="V49" s="89" t="s">
        <v>87</v>
      </c>
      <c r="W49" s="89" t="s">
        <v>87</v>
      </c>
      <c r="X49" s="89" t="s">
        <v>87</v>
      </c>
      <c r="Y49" s="89" t="s">
        <v>87</v>
      </c>
      <c r="Z49" s="91"/>
      <c r="AA49" s="89">
        <v>0</v>
      </c>
      <c r="AB49" s="89">
        <v>0</v>
      </c>
      <c r="AC49" s="89">
        <v>1193.4000000000001</v>
      </c>
      <c r="AD49" s="89">
        <v>1202.3</v>
      </c>
      <c r="AE49" s="53"/>
      <c r="AF49" s="313">
        <v>1153.3</v>
      </c>
      <c r="AG49" s="314">
        <v>1161.7</v>
      </c>
      <c r="AH49" s="314">
        <v>1170.0999999999999</v>
      </c>
      <c r="AI49" s="15">
        <v>1178.4000000000001</v>
      </c>
      <c r="AJ49" s="53"/>
      <c r="AK49" s="313">
        <v>1261.7</v>
      </c>
      <c r="AL49" s="314">
        <v>1270.5999999999999</v>
      </c>
      <c r="AM49" s="314">
        <v>1279.5</v>
      </c>
      <c r="AN49" s="15">
        <v>1288.4000000000001</v>
      </c>
      <c r="AO49" s="52"/>
      <c r="AP49" s="313">
        <v>1297.3</v>
      </c>
      <c r="AQ49" s="314">
        <v>1306.3</v>
      </c>
      <c r="AR49" s="314">
        <v>1315.2</v>
      </c>
      <c r="AS49" s="15">
        <v>1324.1</v>
      </c>
      <c r="AT49" s="301"/>
      <c r="AU49" s="313" t="s">
        <v>87</v>
      </c>
      <c r="AV49" s="314" t="s">
        <v>87</v>
      </c>
      <c r="AW49" s="314" t="s">
        <v>87</v>
      </c>
      <c r="AX49" s="314" t="s">
        <v>87</v>
      </c>
      <c r="AY49" s="301"/>
      <c r="AZ49" s="314" t="s">
        <v>87</v>
      </c>
      <c r="BA49" s="314" t="s">
        <v>87</v>
      </c>
      <c r="BB49" s="314" t="s">
        <v>87</v>
      </c>
      <c r="BC49" s="314" t="s">
        <v>87</v>
      </c>
      <c r="BD49" s="301"/>
      <c r="BE49" s="314" t="s">
        <v>87</v>
      </c>
      <c r="BF49" s="314" t="s">
        <v>87</v>
      </c>
      <c r="BG49" s="314" t="s">
        <v>87</v>
      </c>
      <c r="BH49" s="314" t="s">
        <v>87</v>
      </c>
      <c r="BI49" s="301"/>
      <c r="BJ49" s="314" t="s">
        <v>87</v>
      </c>
      <c r="BK49" s="314" t="s">
        <v>87</v>
      </c>
      <c r="BL49" s="314" t="s">
        <v>87</v>
      </c>
      <c r="BM49" s="314" t="s">
        <v>87</v>
      </c>
      <c r="BN49" s="301"/>
      <c r="BO49" s="314" t="s">
        <v>87</v>
      </c>
      <c r="BP49" s="314" t="s">
        <v>87</v>
      </c>
      <c r="BQ49" s="314" t="s">
        <v>87</v>
      </c>
      <c r="BR49" s="314" t="s">
        <v>87</v>
      </c>
      <c r="BT49" s="313" t="s">
        <v>87</v>
      </c>
      <c r="BU49" s="314" t="s">
        <v>87</v>
      </c>
      <c r="BV49" s="314" t="s">
        <v>87</v>
      </c>
      <c r="BW49" s="314"/>
    </row>
    <row r="50" spans="1:76" x14ac:dyDescent="0.35">
      <c r="A50" s="12" t="s">
        <v>86</v>
      </c>
      <c r="B50" s="232" t="s">
        <v>87</v>
      </c>
      <c r="C50" s="89" t="s">
        <v>87</v>
      </c>
      <c r="D50" s="89" t="s">
        <v>87</v>
      </c>
      <c r="E50" s="89" t="s">
        <v>87</v>
      </c>
      <c r="F50" s="89"/>
      <c r="G50" s="232" t="s">
        <v>87</v>
      </c>
      <c r="H50" s="89" t="s">
        <v>87</v>
      </c>
      <c r="I50" s="89" t="s">
        <v>87</v>
      </c>
      <c r="J50" s="89" t="s">
        <v>87</v>
      </c>
      <c r="K50" s="89"/>
      <c r="L50" s="232" t="s">
        <v>87</v>
      </c>
      <c r="M50" s="89" t="s">
        <v>87</v>
      </c>
      <c r="N50" s="89" t="s">
        <v>87</v>
      </c>
      <c r="O50" s="89" t="s">
        <v>87</v>
      </c>
      <c r="P50" s="97"/>
      <c r="Q50" s="89" t="s">
        <v>87</v>
      </c>
      <c r="R50" s="89" t="s">
        <v>87</v>
      </c>
      <c r="S50" s="89" t="s">
        <v>87</v>
      </c>
      <c r="T50" s="89" t="s">
        <v>87</v>
      </c>
      <c r="U50" s="91"/>
      <c r="V50" s="89" t="s">
        <v>87</v>
      </c>
      <c r="W50" s="89" t="s">
        <v>87</v>
      </c>
      <c r="X50" s="89" t="s">
        <v>87</v>
      </c>
      <c r="Y50" s="89" t="s">
        <v>87</v>
      </c>
      <c r="Z50" s="91"/>
      <c r="AA50" s="89">
        <v>3500.7</v>
      </c>
      <c r="AB50" s="89">
        <v>3526.9</v>
      </c>
      <c r="AC50" s="89">
        <v>3624</v>
      </c>
      <c r="AD50" s="89">
        <v>3650.7</v>
      </c>
      <c r="AE50" s="53"/>
      <c r="AF50" s="313">
        <v>2452.1999999999998</v>
      </c>
      <c r="AG50" s="314">
        <v>2470</v>
      </c>
      <c r="AH50" s="314">
        <v>2487.8000000000002</v>
      </c>
      <c r="AI50" s="15">
        <v>2505.6</v>
      </c>
      <c r="AJ50" s="53"/>
      <c r="AK50" s="313">
        <v>1261.7</v>
      </c>
      <c r="AL50" s="314">
        <v>1270.5999999999999</v>
      </c>
      <c r="AM50" s="314">
        <v>1279.5</v>
      </c>
      <c r="AN50" s="15">
        <v>1288.4000000000001</v>
      </c>
      <c r="AO50" s="52"/>
      <c r="AP50" s="313">
        <v>0</v>
      </c>
      <c r="AQ50" s="314">
        <v>0</v>
      </c>
      <c r="AR50" s="314">
        <v>0</v>
      </c>
      <c r="AS50" s="15">
        <v>0</v>
      </c>
      <c r="AT50" s="301"/>
      <c r="AU50" s="313" t="s">
        <v>87</v>
      </c>
      <c r="AV50" s="314" t="s">
        <v>87</v>
      </c>
      <c r="AW50" s="314" t="s">
        <v>87</v>
      </c>
      <c r="AX50" s="314" t="s">
        <v>87</v>
      </c>
      <c r="AY50" s="301"/>
      <c r="AZ50" s="314" t="s">
        <v>87</v>
      </c>
      <c r="BA50" s="314" t="s">
        <v>87</v>
      </c>
      <c r="BB50" s="314" t="s">
        <v>87</v>
      </c>
      <c r="BC50" s="314" t="s">
        <v>87</v>
      </c>
      <c r="BD50" s="301"/>
      <c r="BE50" s="314" t="s">
        <v>87</v>
      </c>
      <c r="BF50" s="314" t="s">
        <v>87</v>
      </c>
      <c r="BG50" s="314" t="s">
        <v>87</v>
      </c>
      <c r="BH50" s="314" t="s">
        <v>87</v>
      </c>
      <c r="BI50" s="301"/>
      <c r="BJ50" s="314" t="s">
        <v>87</v>
      </c>
      <c r="BK50" s="314" t="s">
        <v>87</v>
      </c>
      <c r="BL50" s="314" t="s">
        <v>87</v>
      </c>
      <c r="BM50" s="314" t="s">
        <v>87</v>
      </c>
      <c r="BN50" s="301"/>
      <c r="BO50" s="314" t="s">
        <v>87</v>
      </c>
      <c r="BP50" s="314" t="s">
        <v>87</v>
      </c>
      <c r="BQ50" s="314" t="s">
        <v>87</v>
      </c>
      <c r="BR50" s="314" t="s">
        <v>87</v>
      </c>
      <c r="BT50" s="313" t="s">
        <v>87</v>
      </c>
      <c r="BU50" s="314" t="s">
        <v>87</v>
      </c>
      <c r="BV50" s="314" t="s">
        <v>87</v>
      </c>
      <c r="BW50" s="314"/>
    </row>
    <row r="51" spans="1:76" s="33" customFormat="1" x14ac:dyDescent="0.35">
      <c r="A51" s="24" t="s">
        <v>282</v>
      </c>
      <c r="B51" s="233" t="s">
        <v>87</v>
      </c>
      <c r="C51" s="93" t="s">
        <v>87</v>
      </c>
      <c r="D51" s="93" t="s">
        <v>87</v>
      </c>
      <c r="E51" s="93" t="s">
        <v>87</v>
      </c>
      <c r="F51" s="94"/>
      <c r="G51" s="233" t="s">
        <v>87</v>
      </c>
      <c r="H51" s="93" t="s">
        <v>87</v>
      </c>
      <c r="I51" s="93" t="s">
        <v>87</v>
      </c>
      <c r="J51" s="93" t="s">
        <v>87</v>
      </c>
      <c r="K51" s="94"/>
      <c r="L51" s="233" t="s">
        <v>87</v>
      </c>
      <c r="M51" s="93" t="s">
        <v>87</v>
      </c>
      <c r="N51" s="93" t="s">
        <v>87</v>
      </c>
      <c r="O51" s="93" t="s">
        <v>87</v>
      </c>
      <c r="P51" s="96"/>
      <c r="Q51" s="93" t="s">
        <v>87</v>
      </c>
      <c r="R51" s="93" t="s">
        <v>87</v>
      </c>
      <c r="S51" s="93" t="s">
        <v>87</v>
      </c>
      <c r="T51" s="93" t="s">
        <v>87</v>
      </c>
      <c r="U51" s="95"/>
      <c r="V51" s="93" t="s">
        <v>87</v>
      </c>
      <c r="W51" s="93" t="s">
        <v>87</v>
      </c>
      <c r="X51" s="93" t="s">
        <v>87</v>
      </c>
      <c r="Y51" s="93" t="s">
        <v>87</v>
      </c>
      <c r="Z51" s="95"/>
      <c r="AA51" s="94">
        <f>AA50+AA49</f>
        <v>3500.7</v>
      </c>
      <c r="AB51" s="94">
        <f t="shared" ref="AB51:AD51" si="50">AB50+AB49</f>
        <v>3526.9</v>
      </c>
      <c r="AC51" s="94">
        <f t="shared" si="50"/>
        <v>4817.3999999999996</v>
      </c>
      <c r="AD51" s="94">
        <f t="shared" si="50"/>
        <v>4853</v>
      </c>
      <c r="AE51" s="315"/>
      <c r="AF51" s="311">
        <f t="shared" ref="AF51" si="51">SUM(AF49:AF50)</f>
        <v>3605.5</v>
      </c>
      <c r="AG51" s="312">
        <f t="shared" ref="AG51" si="52">SUM(AG49:AG50)</f>
        <v>3631.7</v>
      </c>
      <c r="AH51" s="312">
        <f t="shared" ref="AH51" si="53">SUM(AH49:AH50)</f>
        <v>3657.9</v>
      </c>
      <c r="AI51" s="312">
        <f t="shared" ref="AI51" si="54">SUM(AI49:AI50)</f>
        <v>3684</v>
      </c>
      <c r="AJ51" s="309"/>
      <c r="AK51" s="312">
        <f t="shared" ref="AK51" si="55">SUM(AK49:AK50)</f>
        <v>2523.4</v>
      </c>
      <c r="AL51" s="312">
        <f t="shared" ref="AL51" si="56">SUM(AL49:AL50)</f>
        <v>2541.1999999999998</v>
      </c>
      <c r="AM51" s="312">
        <f t="shared" ref="AM51" si="57">SUM(AM49:AM50)</f>
        <v>2559</v>
      </c>
      <c r="AN51" s="312">
        <f t="shared" ref="AN51" si="58">SUM(AN49:AN50)</f>
        <v>2576.8000000000002</v>
      </c>
      <c r="AO51" s="411"/>
      <c r="AP51" s="311">
        <f t="shared" ref="AP51:AS51" si="59">SUM(AP49:AP50)</f>
        <v>1297.3</v>
      </c>
      <c r="AQ51" s="312">
        <f t="shared" si="59"/>
        <v>1306.3</v>
      </c>
      <c r="AR51" s="312">
        <f t="shared" si="59"/>
        <v>1315.2</v>
      </c>
      <c r="AS51" s="312">
        <f t="shared" si="59"/>
        <v>1324.1</v>
      </c>
      <c r="AT51" s="310"/>
      <c r="AU51" s="311" t="s">
        <v>87</v>
      </c>
      <c r="AV51" s="312" t="s">
        <v>87</v>
      </c>
      <c r="AW51" s="312" t="s">
        <v>87</v>
      </c>
      <c r="AX51" s="312" t="s">
        <v>87</v>
      </c>
      <c r="AY51" s="310"/>
      <c r="AZ51" s="312" t="s">
        <v>87</v>
      </c>
      <c r="BA51" s="312" t="s">
        <v>87</v>
      </c>
      <c r="BB51" s="312" t="s">
        <v>87</v>
      </c>
      <c r="BC51" s="312" t="s">
        <v>87</v>
      </c>
      <c r="BD51" s="310"/>
      <c r="BE51" s="312" t="s">
        <v>87</v>
      </c>
      <c r="BF51" s="312" t="s">
        <v>87</v>
      </c>
      <c r="BG51" s="312" t="s">
        <v>87</v>
      </c>
      <c r="BH51" s="312" t="s">
        <v>87</v>
      </c>
      <c r="BI51" s="310"/>
      <c r="BJ51" s="312" t="s">
        <v>87</v>
      </c>
      <c r="BK51" s="312" t="s">
        <v>87</v>
      </c>
      <c r="BL51" s="312" t="s">
        <v>87</v>
      </c>
      <c r="BM51" s="312" t="s">
        <v>87</v>
      </c>
      <c r="BN51" s="310"/>
      <c r="BO51" s="312" t="s">
        <v>87</v>
      </c>
      <c r="BP51" s="312" t="s">
        <v>87</v>
      </c>
      <c r="BQ51" s="312" t="s">
        <v>87</v>
      </c>
      <c r="BR51" s="312" t="s">
        <v>87</v>
      </c>
      <c r="BT51" s="311" t="s">
        <v>87</v>
      </c>
      <c r="BU51" s="312" t="s">
        <v>87</v>
      </c>
      <c r="BV51" s="312" t="s">
        <v>87</v>
      </c>
      <c r="BW51" s="312"/>
    </row>
    <row r="52" spans="1:76" s="33" customFormat="1" x14ac:dyDescent="0.35">
      <c r="A52" s="24" t="s">
        <v>80</v>
      </c>
      <c r="B52" s="231">
        <f>B45+B48</f>
        <v>53640.399999999994</v>
      </c>
      <c r="C52" s="94">
        <f>C45+C48</f>
        <v>53640.1</v>
      </c>
      <c r="D52" s="94">
        <f>D45+D48</f>
        <v>57286.5</v>
      </c>
      <c r="E52" s="94">
        <f>E45+E48</f>
        <v>57410.7</v>
      </c>
      <c r="F52" s="94"/>
      <c r="G52" s="231">
        <f t="shared" ref="G52:AD52" si="60">G45+G48</f>
        <v>54359.4</v>
      </c>
      <c r="H52" s="94">
        <f t="shared" si="60"/>
        <v>54240.4</v>
      </c>
      <c r="I52" s="94">
        <f>I45+I48</f>
        <v>53292</v>
      </c>
      <c r="J52" s="94">
        <f t="shared" si="60"/>
        <v>57962.5</v>
      </c>
      <c r="K52" s="94"/>
      <c r="L52" s="231">
        <f t="shared" si="60"/>
        <v>56724.100000000006</v>
      </c>
      <c r="M52" s="94">
        <f t="shared" si="60"/>
        <v>65100.5</v>
      </c>
      <c r="N52" s="94">
        <f t="shared" si="60"/>
        <v>65243.3</v>
      </c>
      <c r="O52" s="94">
        <f t="shared" si="60"/>
        <v>64975.1</v>
      </c>
      <c r="P52" s="94"/>
      <c r="Q52" s="231">
        <f t="shared" si="60"/>
        <v>64732</v>
      </c>
      <c r="R52" s="94">
        <f t="shared" si="60"/>
        <v>78651.699999999983</v>
      </c>
      <c r="S52" s="94">
        <f t="shared" si="60"/>
        <v>81903</v>
      </c>
      <c r="T52" s="94">
        <f t="shared" si="60"/>
        <v>86233.700000000012</v>
      </c>
      <c r="U52" s="94"/>
      <c r="V52" s="231">
        <f t="shared" si="60"/>
        <v>88795.6</v>
      </c>
      <c r="W52" s="94">
        <f t="shared" si="60"/>
        <v>90469.3</v>
      </c>
      <c r="X52" s="94">
        <f t="shared" si="60"/>
        <v>94649.3</v>
      </c>
      <c r="Y52" s="94">
        <f t="shared" si="60"/>
        <v>116215.8</v>
      </c>
      <c r="Z52" s="94"/>
      <c r="AA52" s="231">
        <f t="shared" si="60"/>
        <v>118630.2</v>
      </c>
      <c r="AB52" s="94">
        <f t="shared" si="60"/>
        <v>122727.5</v>
      </c>
      <c r="AC52" s="94">
        <f t="shared" si="60"/>
        <v>127869.9</v>
      </c>
      <c r="AD52" s="94">
        <f t="shared" si="60"/>
        <v>133389.4</v>
      </c>
      <c r="AE52" s="315"/>
      <c r="AF52" s="311">
        <f>SUM(AF48,AF45,AF51)</f>
        <v>128389.1</v>
      </c>
      <c r="AG52" s="312">
        <f>SUM(AG48,AG45,AG51)</f>
        <v>125545.7</v>
      </c>
      <c r="AH52" s="312">
        <f>SUM(AH48,AH45,AH51)</f>
        <v>125182.2</v>
      </c>
      <c r="AI52" s="312">
        <f>SUM(AI48,AI45,AI51)</f>
        <v>131606.90000000002</v>
      </c>
      <c r="AJ52" s="309"/>
      <c r="AK52" s="312">
        <f>SUM(AK48,AK45,AK51)</f>
        <v>124650.6</v>
      </c>
      <c r="AL52" s="312">
        <f>SUM(AL48,AL45,AL51)</f>
        <v>130680.09999999999</v>
      </c>
      <c r="AM52" s="312">
        <f>SUM(AM48,AM45,AM51)</f>
        <v>126124.29999999999</v>
      </c>
      <c r="AN52" s="312">
        <f>SUM(AN48,AN45,AN51)</f>
        <v>129866.7</v>
      </c>
      <c r="AO52" s="411"/>
      <c r="AP52" s="311">
        <f>SUM(AP48,AP45,AP51)</f>
        <v>132196.79999999999</v>
      </c>
      <c r="AQ52" s="312">
        <f>SUM(AQ48,AQ45,AQ51)</f>
        <v>144907.69999999998</v>
      </c>
      <c r="AR52" s="312">
        <f>SUM(AR48,AR45,AR51)</f>
        <v>145739.50000000003</v>
      </c>
      <c r="AS52" s="312">
        <f>SUM(AS48,AS45,AS51)</f>
        <v>131624.29999999999</v>
      </c>
      <c r="AT52" s="310"/>
      <c r="AU52" s="311">
        <f>SUM(AU48,AU45)</f>
        <v>168411.3</v>
      </c>
      <c r="AV52" s="312">
        <f t="shared" ref="AV52:AX52" si="61">SUM(AV48,AV45)</f>
        <v>163901</v>
      </c>
      <c r="AW52" s="312">
        <f t="shared" si="61"/>
        <v>156760.30000000002</v>
      </c>
      <c r="AX52" s="312">
        <f t="shared" si="61"/>
        <v>131845.29999999999</v>
      </c>
      <c r="AY52" s="310"/>
      <c r="AZ52" s="312">
        <f t="shared" ref="AZ52" si="62">SUM(AZ45,AZ48)</f>
        <v>133859.4</v>
      </c>
      <c r="BA52" s="312">
        <f t="shared" ref="BA52" si="63">SUM(BA45,BA48)</f>
        <v>131104.30000000002</v>
      </c>
      <c r="BB52" s="312">
        <f t="shared" ref="BB52" si="64">SUM(BB45,BB48)</f>
        <v>134643.20000000001</v>
      </c>
      <c r="BC52" s="312">
        <f t="shared" ref="BC52" si="65">SUM(BC45,BC48)</f>
        <v>135472.69999999998</v>
      </c>
      <c r="BD52" s="310"/>
      <c r="BE52" s="312">
        <f t="shared" ref="BE52" si="66">SUM(BE45,BE48)</f>
        <v>121877.1</v>
      </c>
      <c r="BF52" s="312">
        <f t="shared" ref="BF52" si="67">SUM(BF45,BF48)</f>
        <v>122307</v>
      </c>
      <c r="BG52" s="312">
        <f t="shared" ref="BG52" si="68">SUM(BG45,BG48)</f>
        <v>116025.3</v>
      </c>
      <c r="BH52" s="312">
        <f t="shared" ref="BH52" si="69">SUM(BH45,BH48)</f>
        <v>113609.7</v>
      </c>
      <c r="BI52" s="310"/>
      <c r="BJ52" s="312">
        <f t="shared" ref="BJ52:BM52" si="70">SUM(BJ45,BJ48)</f>
        <v>106963.7</v>
      </c>
      <c r="BK52" s="312">
        <f t="shared" si="70"/>
        <v>103150.39999999999</v>
      </c>
      <c r="BL52" s="312">
        <f t="shared" si="70"/>
        <v>98221.900000000009</v>
      </c>
      <c r="BM52" s="312">
        <f t="shared" si="70"/>
        <v>95827.4</v>
      </c>
      <c r="BN52" s="310"/>
      <c r="BO52" s="312">
        <f>SUM(BO45,BO48)</f>
        <v>93084.800000000003</v>
      </c>
      <c r="BP52" s="312">
        <f>SUM(BP45,BP48)</f>
        <v>99420.900000000009</v>
      </c>
      <c r="BQ52" s="312">
        <f>SUM(BQ45,BQ48)</f>
        <v>103876.7</v>
      </c>
      <c r="BR52" s="312">
        <v>108335.8</v>
      </c>
      <c r="BT52" s="311">
        <f>SUM(BT45,BT48)</f>
        <v>101973.40000000001</v>
      </c>
      <c r="BU52" s="312">
        <f>SUM(BU45,BU48)</f>
        <v>93503.7</v>
      </c>
      <c r="BV52" s="312">
        <v>91763.8</v>
      </c>
      <c r="BW52" s="312"/>
    </row>
    <row r="53" spans="1:76" x14ac:dyDescent="0.35">
      <c r="A53" s="24"/>
      <c r="B53" s="232"/>
      <c r="C53" s="89"/>
      <c r="D53" s="89"/>
      <c r="E53" s="89"/>
      <c r="F53" s="89"/>
      <c r="G53" s="232"/>
      <c r="H53" s="89"/>
      <c r="I53" s="89"/>
      <c r="J53" s="89"/>
      <c r="K53" s="89"/>
      <c r="L53" s="232"/>
      <c r="M53" s="89"/>
      <c r="N53" s="89"/>
      <c r="O53" s="89"/>
      <c r="P53" s="92"/>
      <c r="Q53" s="89"/>
      <c r="R53" s="89"/>
      <c r="S53" s="89"/>
      <c r="T53" s="89"/>
      <c r="U53" s="91"/>
      <c r="V53" s="89"/>
      <c r="W53" s="89"/>
      <c r="X53" s="89"/>
      <c r="Y53" s="89"/>
      <c r="Z53" s="91"/>
      <c r="AA53" s="89"/>
      <c r="AB53" s="89"/>
      <c r="AC53" s="89"/>
      <c r="AD53" s="89"/>
      <c r="AE53" s="53"/>
      <c r="AF53" s="302"/>
      <c r="AG53" s="299"/>
      <c r="AH53" s="299"/>
      <c r="AI53" s="299"/>
      <c r="AJ53" s="53"/>
      <c r="AK53" s="302"/>
      <c r="AL53" s="299"/>
      <c r="AM53" s="299"/>
      <c r="AN53" s="299"/>
      <c r="AO53" s="52"/>
      <c r="AP53" s="302"/>
      <c r="AQ53" s="299"/>
      <c r="AR53" s="299"/>
      <c r="AS53" s="299"/>
      <c r="AT53" s="301"/>
      <c r="AU53" s="302"/>
      <c r="AV53" s="299"/>
      <c r="AW53" s="299"/>
      <c r="AX53" s="299"/>
      <c r="AY53" s="301"/>
      <c r="AZ53" s="299"/>
      <c r="BA53" s="299"/>
      <c r="BB53" s="299"/>
      <c r="BC53" s="299"/>
      <c r="BD53" s="301"/>
      <c r="BE53" s="299"/>
      <c r="BF53" s="299"/>
      <c r="BG53" s="299"/>
      <c r="BH53" s="299"/>
      <c r="BI53" s="301"/>
      <c r="BJ53" s="299"/>
      <c r="BK53" s="299"/>
      <c r="BL53" s="299"/>
      <c r="BM53" s="299"/>
      <c r="BN53" s="301"/>
      <c r="BO53" s="299"/>
      <c r="BP53" s="299"/>
      <c r="BQ53" s="299"/>
      <c r="BR53" s="299"/>
      <c r="BT53" s="302"/>
      <c r="BU53" s="299"/>
      <c r="BV53" s="299"/>
      <c r="BW53" s="299"/>
    </row>
    <row r="54" spans="1:76" x14ac:dyDescent="0.35">
      <c r="A54" s="12" t="s">
        <v>81</v>
      </c>
      <c r="B54" s="232">
        <v>36930.5</v>
      </c>
      <c r="C54" s="90">
        <v>24076.7</v>
      </c>
      <c r="D54" s="89">
        <v>23171.200000000001</v>
      </c>
      <c r="E54" s="90">
        <v>21698.5</v>
      </c>
      <c r="F54" s="89"/>
      <c r="G54" s="232">
        <v>23312.9</v>
      </c>
      <c r="H54" s="89">
        <v>21069.4</v>
      </c>
      <c r="I54" s="89">
        <v>21585.4</v>
      </c>
      <c r="J54" s="89">
        <v>24380.6</v>
      </c>
      <c r="K54" s="89"/>
      <c r="L54" s="232">
        <f>18506.9+5346.2</f>
        <v>23853.100000000002</v>
      </c>
      <c r="M54" s="89">
        <f>18560.8+9518.3</f>
        <v>28079.1</v>
      </c>
      <c r="N54" s="89">
        <f>15195.9+3163</f>
        <v>18358.900000000001</v>
      </c>
      <c r="O54" s="89">
        <f>16692+3723</f>
        <v>20415</v>
      </c>
      <c r="P54" s="92"/>
      <c r="Q54" s="89">
        <f>18416.1+3761.3</f>
        <v>22177.399999999998</v>
      </c>
      <c r="R54" s="89">
        <f>31962.6+5072.8</f>
        <v>37035.4</v>
      </c>
      <c r="S54" s="89">
        <f>26673.9+4468</f>
        <v>31141.9</v>
      </c>
      <c r="T54" s="89">
        <f>29729.3+4788.6</f>
        <v>34517.9</v>
      </c>
      <c r="U54" s="91"/>
      <c r="V54" s="89">
        <f>33886.9+4732.1</f>
        <v>38619</v>
      </c>
      <c r="W54" s="89">
        <f>30166.2+5160.1</f>
        <v>35326.300000000003</v>
      </c>
      <c r="X54" s="89">
        <f>29944+4976.9</f>
        <v>34920.9</v>
      </c>
      <c r="Y54" s="89">
        <f>49397.1+5330.5</f>
        <v>54727.6</v>
      </c>
      <c r="Z54" s="91"/>
      <c r="AA54" s="89">
        <f>53565.2+5820.8</f>
        <v>59386</v>
      </c>
      <c r="AB54" s="89">
        <f>47352.6+5867.6</f>
        <v>53220.2</v>
      </c>
      <c r="AC54" s="89">
        <f>45847.2+5891.5</f>
        <v>51738.7</v>
      </c>
      <c r="AD54" s="89">
        <f>47546.1+5498.2</f>
        <v>53044.299999999996</v>
      </c>
      <c r="AE54" s="53"/>
      <c r="AF54" s="15">
        <f>43538.3+5791.2</f>
        <v>49329.5</v>
      </c>
      <c r="AG54" s="15">
        <f>41222.7+5687.4</f>
        <v>46910.1</v>
      </c>
      <c r="AH54" s="15">
        <f>38658.6+5778.5</f>
        <v>44437.1</v>
      </c>
      <c r="AI54" s="15">
        <f>38734.9+6013.7</f>
        <v>44748.6</v>
      </c>
      <c r="AJ54" s="53"/>
      <c r="AK54" s="15">
        <f>37705.5+59.4</f>
        <v>37764.9</v>
      </c>
      <c r="AL54" s="15">
        <f>44593+3</f>
        <v>44596</v>
      </c>
      <c r="AM54" s="15">
        <f>42426.8+41.3</f>
        <v>42468.100000000006</v>
      </c>
      <c r="AN54" s="15">
        <f>32068.3+31</f>
        <v>32099.3</v>
      </c>
      <c r="AO54" s="52"/>
      <c r="AP54" s="14">
        <f>23563+31</f>
        <v>23594</v>
      </c>
      <c r="AQ54" s="15">
        <v>37918.1</v>
      </c>
      <c r="AR54" s="15">
        <f>38710.9+12.3</f>
        <v>38723.200000000004</v>
      </c>
      <c r="AS54" s="15">
        <v>27452</v>
      </c>
      <c r="AT54" s="301"/>
      <c r="AU54" s="14">
        <v>44940.3</v>
      </c>
      <c r="AV54" s="15">
        <v>45481.8</v>
      </c>
      <c r="AW54" s="15">
        <v>44852.2</v>
      </c>
      <c r="AX54" s="15">
        <v>29169</v>
      </c>
      <c r="AY54" s="301"/>
      <c r="AZ54" s="15">
        <f>28862.2+11.1</f>
        <v>28873.3</v>
      </c>
      <c r="BA54" s="15">
        <f>26381.3+9.7</f>
        <v>26391</v>
      </c>
      <c r="BB54" s="15">
        <f>21704.8+9.7</f>
        <v>21714.5</v>
      </c>
      <c r="BC54" s="15">
        <f>25593.3+196.6</f>
        <v>25789.899999999998</v>
      </c>
      <c r="BD54" s="301"/>
      <c r="BE54" s="15">
        <v>61072</v>
      </c>
      <c r="BF54" s="15">
        <v>59892.2</v>
      </c>
      <c r="BG54" s="15">
        <v>53912.5</v>
      </c>
      <c r="BH54" s="15">
        <v>51131</v>
      </c>
      <c r="BI54" s="301"/>
      <c r="BJ54" s="15">
        <v>43549.5</v>
      </c>
      <c r="BK54" s="15">
        <v>38903.300000000003</v>
      </c>
      <c r="BL54" s="15">
        <v>32688.1</v>
      </c>
      <c r="BM54" s="15">
        <v>32586.3</v>
      </c>
      <c r="BN54" s="301"/>
      <c r="BO54" s="15">
        <v>32606.799999999999</v>
      </c>
      <c r="BP54" s="15">
        <v>36960.400000000001</v>
      </c>
      <c r="BQ54" s="15">
        <v>41033.699999999997</v>
      </c>
      <c r="BR54" s="15">
        <v>46193.2</v>
      </c>
      <c r="BT54" s="14">
        <v>43536.7</v>
      </c>
      <c r="BU54" s="15">
        <v>38449.199999999997</v>
      </c>
      <c r="BV54" s="15">
        <v>37856.800000000003</v>
      </c>
      <c r="BW54" s="15"/>
    </row>
    <row r="55" spans="1:76" x14ac:dyDescent="0.35">
      <c r="A55" s="12" t="s">
        <v>82</v>
      </c>
      <c r="B55" s="230">
        <v>2901.8</v>
      </c>
      <c r="C55" s="90">
        <v>3029</v>
      </c>
      <c r="D55" s="89">
        <v>3146.8</v>
      </c>
      <c r="E55" s="90">
        <v>3355.8</v>
      </c>
      <c r="F55" s="89"/>
      <c r="G55" s="230">
        <v>3281.8</v>
      </c>
      <c r="H55" s="89">
        <v>2929.8</v>
      </c>
      <c r="I55" s="89">
        <v>3196.8</v>
      </c>
      <c r="J55" s="89">
        <v>3375.4</v>
      </c>
      <c r="K55" s="89"/>
      <c r="L55" s="232">
        <v>3625.4</v>
      </c>
      <c r="M55" s="89">
        <v>4451</v>
      </c>
      <c r="N55" s="89">
        <v>4326.5</v>
      </c>
      <c r="O55" s="89">
        <v>4647.1000000000004</v>
      </c>
      <c r="P55" s="92"/>
      <c r="Q55" s="89">
        <v>4747.1000000000004</v>
      </c>
      <c r="R55" s="89">
        <v>5431.9</v>
      </c>
      <c r="S55" s="89">
        <v>6151.1</v>
      </c>
      <c r="T55" s="89">
        <v>5972.8</v>
      </c>
      <c r="U55" s="91"/>
      <c r="V55" s="89">
        <v>5510.3</v>
      </c>
      <c r="W55" s="89">
        <v>6098.6</v>
      </c>
      <c r="X55" s="89">
        <v>6170.3</v>
      </c>
      <c r="Y55" s="89">
        <v>6007.2</v>
      </c>
      <c r="Z55" s="91"/>
      <c r="AA55" s="89">
        <v>6278.2</v>
      </c>
      <c r="AB55" s="89">
        <v>7193.1</v>
      </c>
      <c r="AC55" s="89">
        <v>7205.7</v>
      </c>
      <c r="AD55" s="89">
        <v>6792.2</v>
      </c>
      <c r="AE55" s="53"/>
      <c r="AF55" s="14">
        <v>6453.3</v>
      </c>
      <c r="AG55" s="15">
        <v>6551.5</v>
      </c>
      <c r="AH55" s="15">
        <v>6792.1</v>
      </c>
      <c r="AI55" s="15">
        <v>7585.2</v>
      </c>
      <c r="AJ55" s="53"/>
      <c r="AK55" s="14">
        <v>13546.4</v>
      </c>
      <c r="AL55" s="15">
        <v>13907.2</v>
      </c>
      <c r="AM55" s="15">
        <v>15025.8</v>
      </c>
      <c r="AN55" s="15">
        <v>14448.9</v>
      </c>
      <c r="AO55" s="52"/>
      <c r="AP55" s="14">
        <v>14327.1</v>
      </c>
      <c r="AQ55" s="15">
        <v>13494.4</v>
      </c>
      <c r="AR55" s="15">
        <v>12021.6</v>
      </c>
      <c r="AS55" s="15">
        <v>10439.200000000001</v>
      </c>
      <c r="AT55" s="301"/>
      <c r="AU55" s="14">
        <v>9814.2000000000007</v>
      </c>
      <c r="AV55" s="15">
        <v>9381.7000000000007</v>
      </c>
      <c r="AW55" s="15">
        <v>7219.9</v>
      </c>
      <c r="AX55" s="15">
        <v>6533.3</v>
      </c>
      <c r="AY55" s="301"/>
      <c r="AZ55" s="15">
        <v>5072.3</v>
      </c>
      <c r="BA55" s="15">
        <v>4600.1000000000004</v>
      </c>
      <c r="BB55" s="15">
        <v>4146.8</v>
      </c>
      <c r="BC55" s="15">
        <v>4462.8999999999996</v>
      </c>
      <c r="BD55" s="301"/>
      <c r="BE55" s="15">
        <v>3856.9</v>
      </c>
      <c r="BF55" s="15">
        <v>3316.1</v>
      </c>
      <c r="BG55" s="15">
        <v>2754.1</v>
      </c>
      <c r="BH55" s="15">
        <v>3384.3</v>
      </c>
      <c r="BI55" s="301"/>
      <c r="BJ55" s="15">
        <v>3031</v>
      </c>
      <c r="BK55" s="15">
        <v>2662.9</v>
      </c>
      <c r="BL55" s="15">
        <v>2644.4</v>
      </c>
      <c r="BM55" s="15">
        <v>2586.6</v>
      </c>
      <c r="BN55" s="301"/>
      <c r="BO55" s="15">
        <v>3021.7</v>
      </c>
      <c r="BP55" s="15">
        <v>3184.1</v>
      </c>
      <c r="BQ55" s="15">
        <v>2814.1</v>
      </c>
      <c r="BR55" s="15">
        <v>2494.6999999999998</v>
      </c>
      <c r="BT55" s="14">
        <v>2969.4</v>
      </c>
      <c r="BU55" s="15">
        <v>3484.3</v>
      </c>
      <c r="BV55" s="15">
        <v>3820.7</v>
      </c>
      <c r="BW55" s="15"/>
    </row>
    <row r="56" spans="1:76" x14ac:dyDescent="0.35">
      <c r="A56" s="24"/>
      <c r="B56" s="229"/>
      <c r="C56" s="52"/>
      <c r="D56" s="52"/>
      <c r="E56" s="52"/>
      <c r="F56" s="52"/>
      <c r="G56" s="229"/>
      <c r="H56" s="52"/>
      <c r="I56" s="52"/>
      <c r="J56" s="52"/>
      <c r="K56" s="52"/>
      <c r="L56" s="229"/>
      <c r="M56" s="52"/>
      <c r="N56" s="52"/>
      <c r="O56" s="52"/>
      <c r="P56" s="87"/>
      <c r="Q56" s="52"/>
      <c r="R56" s="52"/>
      <c r="S56" s="52"/>
      <c r="T56" s="52"/>
      <c r="U56" s="53"/>
      <c r="V56" s="52"/>
      <c r="W56" s="52"/>
      <c r="X56" s="52"/>
      <c r="Y56" s="52"/>
      <c r="Z56" s="53"/>
      <c r="AA56" s="52"/>
      <c r="AB56" s="52"/>
      <c r="AC56" s="52"/>
      <c r="AD56" s="52"/>
      <c r="AE56" s="53"/>
      <c r="AF56" s="302"/>
      <c r="AG56" s="299"/>
      <c r="AH56" s="299"/>
      <c r="AI56" s="299"/>
      <c r="AJ56" s="53"/>
      <c r="AK56" s="302"/>
      <c r="AL56" s="299"/>
      <c r="AM56" s="299"/>
      <c r="AN56" s="299"/>
      <c r="AO56" s="52"/>
      <c r="AP56" s="302"/>
      <c r="AQ56" s="299"/>
      <c r="AR56" s="299"/>
      <c r="AS56" s="299"/>
      <c r="AT56" s="301"/>
      <c r="AU56" s="302"/>
      <c r="AV56" s="299"/>
      <c r="AW56" s="299"/>
      <c r="AX56" s="299"/>
      <c r="AY56" s="301"/>
      <c r="AZ56" s="299"/>
      <c r="BA56" s="299"/>
      <c r="BB56" s="299"/>
      <c r="BC56" s="299"/>
      <c r="BD56" s="301"/>
      <c r="BE56" s="299"/>
      <c r="BF56" s="299"/>
      <c r="BG56" s="299"/>
      <c r="BH56" s="299"/>
      <c r="BI56" s="301"/>
      <c r="BJ56" s="299"/>
      <c r="BK56" s="299"/>
      <c r="BL56" s="299"/>
      <c r="BM56" s="299"/>
      <c r="BN56" s="301"/>
      <c r="BO56" s="299"/>
      <c r="BP56" s="299"/>
      <c r="BQ56" s="299"/>
      <c r="BT56" s="302"/>
      <c r="BU56" s="299"/>
      <c r="BV56" s="299"/>
    </row>
    <row r="57" spans="1:76" s="33" customFormat="1" x14ac:dyDescent="0.35">
      <c r="A57" s="17" t="s">
        <v>42</v>
      </c>
      <c r="B57" s="400">
        <v>13219.6</v>
      </c>
      <c r="C57" s="401">
        <v>25910</v>
      </c>
      <c r="D57" s="401">
        <v>30328.799999999999</v>
      </c>
      <c r="E57" s="401">
        <v>31772.7</v>
      </c>
      <c r="F57" s="402"/>
      <c r="G57" s="400">
        <v>27227</v>
      </c>
      <c r="H57" s="401">
        <v>29869.1</v>
      </c>
      <c r="I57" s="401">
        <v>28231.8</v>
      </c>
      <c r="J57" s="401">
        <v>25235.4</v>
      </c>
      <c r="K57" s="402"/>
      <c r="L57" s="400">
        <v>24487.4</v>
      </c>
      <c r="M57" s="401">
        <v>27523.9</v>
      </c>
      <c r="N57" s="401">
        <v>37562.6</v>
      </c>
      <c r="O57" s="401">
        <v>34993.699999999997</v>
      </c>
      <c r="P57" s="403"/>
      <c r="Q57" s="401">
        <v>33041.800000000003</v>
      </c>
      <c r="R57" s="401">
        <v>31497</v>
      </c>
      <c r="S57" s="401">
        <v>39747.5</v>
      </c>
      <c r="T57" s="401">
        <v>40506.9</v>
      </c>
      <c r="U57" s="404"/>
      <c r="V57" s="401">
        <v>39260.800000000003</v>
      </c>
      <c r="W57" s="401">
        <v>43433.2</v>
      </c>
      <c r="X57" s="401">
        <v>47727.7</v>
      </c>
      <c r="Y57" s="401">
        <v>49675.8</v>
      </c>
      <c r="Z57" s="404"/>
      <c r="AA57" s="401">
        <v>47218.2</v>
      </c>
      <c r="AB57" s="401">
        <v>56360.2</v>
      </c>
      <c r="AC57" s="401">
        <v>73742.899999999994</v>
      </c>
      <c r="AD57" s="401">
        <v>78405.899999999994</v>
      </c>
      <c r="AE57" s="404"/>
      <c r="AF57" s="401">
        <f>AF52-SUM(AF54,AF55)</f>
        <v>72606.3</v>
      </c>
      <c r="AG57" s="401">
        <f>AG52-SUM(AG54,AG55)</f>
        <v>72084.100000000006</v>
      </c>
      <c r="AH57" s="401">
        <f>AH52-SUM(AH54,AH55)</f>
        <v>73953</v>
      </c>
      <c r="AI57" s="401">
        <f>AI52-SUM(AI54,AI55)</f>
        <v>79273.100000000035</v>
      </c>
      <c r="AJ57" s="404"/>
      <c r="AK57" s="401">
        <v>73339.3</v>
      </c>
      <c r="AL57" s="401">
        <f>AL52-SUM(AL54,AL55)</f>
        <v>72176.899999999994</v>
      </c>
      <c r="AM57" s="401">
        <f>AM52-SUM(AM54,AM55)</f>
        <v>68630.39999999998</v>
      </c>
      <c r="AN57" s="401">
        <f>AN52-SUM(AN54,AN55)</f>
        <v>83318.5</v>
      </c>
      <c r="AO57" s="401"/>
      <c r="AP57" s="400">
        <f>AP52-SUM(AP54,AP55)</f>
        <v>94275.699999999983</v>
      </c>
      <c r="AQ57" s="401">
        <f>AQ52-SUM(AQ54,AQ55)</f>
        <v>93495.199999999983</v>
      </c>
      <c r="AR57" s="401">
        <f>AR52-SUM(AR54,AR55)</f>
        <v>94994.700000000026</v>
      </c>
      <c r="AS57" s="401">
        <f>AS52-SUM(AS54,AS55)</f>
        <v>93733.099999999991</v>
      </c>
      <c r="AT57" s="405"/>
      <c r="AU57" s="400">
        <f>AU52-SUM(AU54,AU55)</f>
        <v>113656.79999999999</v>
      </c>
      <c r="AV57" s="401">
        <f>AV52-SUM(AV54,AV55)</f>
        <v>109037.5</v>
      </c>
      <c r="AW57" s="401">
        <f>AW52-SUM(AW54,AW55)</f>
        <v>104688.20000000001</v>
      </c>
      <c r="AX57" s="401">
        <f>AX52-SUM(AX54,AX55)</f>
        <v>96142.999999999985</v>
      </c>
      <c r="AY57" s="405"/>
      <c r="AZ57" s="401">
        <f>AZ52-SUM(AZ54,AZ55)</f>
        <v>99913.799999999988</v>
      </c>
      <c r="BA57" s="401">
        <f>BA52-SUM(BA54,BA55)</f>
        <v>100113.20000000001</v>
      </c>
      <c r="BB57" s="401">
        <f>BB52-SUM(BB54,BB55)</f>
        <v>108781.90000000001</v>
      </c>
      <c r="BC57" s="401">
        <f>BC52-SUM(BC54,BC55)</f>
        <v>105219.9</v>
      </c>
      <c r="BD57" s="405"/>
      <c r="BE57" s="401">
        <f>BE52-SUM(BE54,BE55)</f>
        <v>56948.200000000004</v>
      </c>
      <c r="BF57" s="401">
        <f>BF52-SUM(BF54,BF55)</f>
        <v>59098.700000000004</v>
      </c>
      <c r="BG57" s="401">
        <f>BG52-SUM(BG54,BG55)</f>
        <v>59358.700000000004</v>
      </c>
      <c r="BH57" s="401">
        <f>BH52-SUM(BH54,BH55)</f>
        <v>59094.399999999994</v>
      </c>
      <c r="BI57" s="405"/>
      <c r="BJ57" s="401">
        <f>BJ52-SUM(BJ54,BJ55)</f>
        <v>60383.199999999997</v>
      </c>
      <c r="BK57" s="401">
        <f>BK52-SUM(BK54,BK55)</f>
        <v>61584.19999999999</v>
      </c>
      <c r="BL57" s="401">
        <f>BL52-SUM(BL54,BL55)</f>
        <v>62889.400000000009</v>
      </c>
      <c r="BM57" s="401">
        <f>BM52-SUM(BM54,BM55)</f>
        <v>60654.499999999993</v>
      </c>
      <c r="BN57" s="405"/>
      <c r="BO57" s="401">
        <f>BO52-SUM(BO54,BO55)</f>
        <v>57456.3</v>
      </c>
      <c r="BP57" s="401">
        <f>BP52-SUM(BP54,BP55)</f>
        <v>59276.400000000009</v>
      </c>
      <c r="BQ57" s="401">
        <f>BQ52-SUM(BQ54,BQ55)</f>
        <v>60028.9</v>
      </c>
      <c r="BR57" s="401">
        <f>BR52-SUM(BR54,BR55)</f>
        <v>59647.900000000009</v>
      </c>
      <c r="BS57" s="401"/>
      <c r="BT57" s="400">
        <f>BT52-SUM(BT54,BT55)</f>
        <v>55467.30000000001</v>
      </c>
      <c r="BU57" s="401">
        <f>BU52-SUM(BU54,BU55)</f>
        <v>51570.2</v>
      </c>
      <c r="BV57" s="401">
        <f>BV52-SUM(BV54,BV55)</f>
        <v>50086.3</v>
      </c>
      <c r="BW57" s="401"/>
      <c r="BX57" s="401"/>
    </row>
    <row r="58" spans="1:76" ht="14.5" customHeight="1" thickBot="1" x14ac:dyDescent="0.4">
      <c r="A58" s="28"/>
      <c r="C58" s="34"/>
    </row>
    <row r="59" spans="1:76" ht="14.5" customHeight="1" x14ac:dyDescent="0.35">
      <c r="A59" s="429" t="s">
        <v>307</v>
      </c>
    </row>
    <row r="60" spans="1:76" ht="16.5" customHeight="1" x14ac:dyDescent="0.35">
      <c r="A60" s="430"/>
      <c r="B60" s="126"/>
      <c r="C60" s="126"/>
      <c r="D60" s="126"/>
      <c r="E60" s="126"/>
      <c r="F60" s="126"/>
      <c r="G60" s="126"/>
      <c r="H60" s="126"/>
      <c r="I60" s="126"/>
      <c r="J60" s="126"/>
      <c r="K60" s="126"/>
    </row>
    <row r="61" spans="1:76" x14ac:dyDescent="0.35">
      <c r="A61" s="430"/>
      <c r="B61" s="126"/>
      <c r="C61" s="126"/>
      <c r="D61" s="126"/>
      <c r="E61" s="126"/>
      <c r="F61" s="126"/>
      <c r="G61" s="126"/>
      <c r="H61" s="126"/>
      <c r="I61" s="126"/>
      <c r="J61" s="126"/>
      <c r="K61" s="126"/>
    </row>
    <row r="62" spans="1:76" x14ac:dyDescent="0.35">
      <c r="A62" s="430"/>
      <c r="B62" s="126"/>
      <c r="C62" s="126"/>
      <c r="D62" s="126"/>
      <c r="E62" s="126"/>
      <c r="F62" s="126"/>
      <c r="G62" s="126"/>
      <c r="H62" s="126"/>
      <c r="I62" s="126"/>
      <c r="J62" s="126"/>
      <c r="K62" s="126"/>
    </row>
    <row r="63" spans="1:76" x14ac:dyDescent="0.35">
      <c r="A63" s="430"/>
    </row>
    <row r="64" spans="1:76" x14ac:dyDescent="0.35">
      <c r="A64" s="430"/>
    </row>
    <row r="65" spans="1:11" ht="15" thickBot="1" x14ac:dyDescent="0.4">
      <c r="A65" s="236" t="s">
        <v>283</v>
      </c>
    </row>
    <row r="67" spans="1:11" x14ac:dyDescent="0.35">
      <c r="B67" s="126"/>
      <c r="C67" s="126"/>
      <c r="D67" s="126"/>
      <c r="E67" s="126"/>
      <c r="F67" s="126"/>
      <c r="G67" s="126"/>
      <c r="H67" s="126"/>
      <c r="I67" s="126"/>
      <c r="J67" s="126"/>
      <c r="K67" s="126"/>
    </row>
  </sheetData>
  <mergeCells count="16">
    <mergeCell ref="BT3:BX3"/>
    <mergeCell ref="BO3:BS3"/>
    <mergeCell ref="BJ3:BN3"/>
    <mergeCell ref="AP3:AT3"/>
    <mergeCell ref="AF3:AJ3"/>
    <mergeCell ref="AK3:AO3"/>
    <mergeCell ref="AU3:AY3"/>
    <mergeCell ref="AZ3:BD3"/>
    <mergeCell ref="BE3:BI3"/>
    <mergeCell ref="A59:A64"/>
    <mergeCell ref="AA3:AE3"/>
    <mergeCell ref="B3:F3"/>
    <mergeCell ref="G3:K3"/>
    <mergeCell ref="L3:P3"/>
    <mergeCell ref="Q3:U3"/>
    <mergeCell ref="V3:Z3"/>
  </mergeCells>
  <pageMargins left="0.7" right="0.7" top="0.75" bottom="0.75" header="0.3" footer="0.3"/>
  <pageSetup orientation="portrait" r:id="rId1"/>
  <ignoredErrors>
    <ignoredError sqref="BT45 BO45:BQ45" formulaRange="1"/>
  </ignoredError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17117-B729-4568-9D04-7C57080BCEB2}">
  <dimension ref="A1:AO71"/>
  <sheetViews>
    <sheetView showGridLines="0" zoomScale="63" zoomScaleNormal="100" workbookViewId="0">
      <pane xSplit="1" ySplit="5" topLeftCell="Y6" activePane="bottomRight" state="frozen"/>
      <selection pane="topRight" activeCell="B1" sqref="B1"/>
      <selection pane="bottomLeft" activeCell="A6" sqref="A6"/>
      <selection pane="bottomRight" activeCell="AM4" sqref="AM4"/>
    </sheetView>
  </sheetViews>
  <sheetFormatPr baseColWidth="10" defaultColWidth="9.08984375" defaultRowHeight="14" x14ac:dyDescent="0.3"/>
  <cols>
    <col min="1" max="1" width="45.36328125" style="119" bestFit="1" customWidth="1"/>
    <col min="2" max="2" width="8.81640625" style="119" bestFit="1" customWidth="1"/>
    <col min="3" max="5" width="10.81640625" style="119" bestFit="1" customWidth="1"/>
    <col min="6" max="6" width="11.36328125" style="119" bestFit="1" customWidth="1"/>
    <col min="7" max="8" width="10.6328125" style="119" bestFit="1" customWidth="1"/>
    <col min="9" max="9" width="11.6328125" style="119" customWidth="1"/>
    <col min="10" max="10" width="11.08984375" style="119" customWidth="1"/>
    <col min="11" max="11" width="11.453125" style="119" bestFit="1" customWidth="1"/>
    <col min="12" max="15" width="10.6328125" style="119" bestFit="1" customWidth="1"/>
    <col min="16" max="19" width="10.81640625" style="119" bestFit="1" customWidth="1"/>
    <col min="20" max="20" width="10.54296875" style="119" bestFit="1" customWidth="1"/>
    <col min="21" max="21" width="11.36328125" style="119" bestFit="1" customWidth="1"/>
    <col min="22" max="22" width="10.54296875" style="119" bestFit="1" customWidth="1"/>
    <col min="23" max="24" width="10" style="119" bestFit="1" customWidth="1"/>
    <col min="25" max="25" width="11.1796875" style="119" bestFit="1" customWidth="1"/>
    <col min="26" max="26" width="10.54296875" style="119" bestFit="1" customWidth="1"/>
    <col min="27" max="27" width="9.90625" style="119" customWidth="1"/>
    <col min="28" max="28" width="9.90625" style="119" bestFit="1" customWidth="1"/>
    <col min="29" max="30" width="10.36328125" style="119" bestFit="1" customWidth="1"/>
    <col min="31" max="31" width="11.1796875" style="119" bestFit="1" customWidth="1"/>
    <col min="32" max="32" width="9.90625" style="119" bestFit="1" customWidth="1"/>
    <col min="33" max="33" width="9.81640625" style="119" bestFit="1" customWidth="1"/>
    <col min="34" max="34" width="10.36328125" style="119" bestFit="1" customWidth="1"/>
    <col min="35" max="36" width="9.08984375" style="119"/>
    <col min="37" max="37" width="9.90625" style="119" bestFit="1" customWidth="1"/>
    <col min="38" max="38" width="9.81640625" style="119" bestFit="1" customWidth="1"/>
    <col min="39" max="39" width="10.36328125" style="119" bestFit="1" customWidth="1"/>
    <col min="40" max="16384" width="9.08984375" style="119"/>
  </cols>
  <sheetData>
    <row r="1" spans="1:41" x14ac:dyDescent="0.3">
      <c r="A1" s="238" t="s">
        <v>197</v>
      </c>
      <c r="B1" s="239"/>
      <c r="G1" s="239"/>
      <c r="L1" s="239"/>
      <c r="Q1" s="239"/>
      <c r="V1" s="239"/>
      <c r="AA1" s="239"/>
      <c r="AF1" s="239"/>
      <c r="AK1" s="239"/>
    </row>
    <row r="2" spans="1:41" x14ac:dyDescent="0.3">
      <c r="A2" s="238" t="s">
        <v>196</v>
      </c>
      <c r="B2" s="239"/>
      <c r="G2" s="239"/>
      <c r="L2" s="239"/>
      <c r="Q2" s="239"/>
      <c r="V2" s="239"/>
      <c r="AA2" s="239"/>
      <c r="AF2" s="239"/>
      <c r="AK2" s="239"/>
    </row>
    <row r="3" spans="1:41" s="3" customFormat="1" ht="18.75" customHeight="1" x14ac:dyDescent="0.35">
      <c r="A3" s="275" t="s">
        <v>0</v>
      </c>
      <c r="B3" s="431">
        <v>2018</v>
      </c>
      <c r="C3" s="432"/>
      <c r="D3" s="432"/>
      <c r="E3" s="432"/>
      <c r="F3" s="433"/>
      <c r="G3" s="431" t="s">
        <v>317</v>
      </c>
      <c r="H3" s="432"/>
      <c r="I3" s="432"/>
      <c r="J3" s="432"/>
      <c r="K3" s="433"/>
      <c r="L3" s="431">
        <v>2020</v>
      </c>
      <c r="M3" s="432"/>
      <c r="N3" s="432"/>
      <c r="O3" s="432"/>
      <c r="P3" s="433"/>
      <c r="Q3" s="431">
        <v>2021</v>
      </c>
      <c r="R3" s="432"/>
      <c r="S3" s="432"/>
      <c r="T3" s="432"/>
      <c r="U3" s="433"/>
      <c r="V3" s="431" t="s">
        <v>318</v>
      </c>
      <c r="W3" s="432"/>
      <c r="X3" s="432"/>
      <c r="Y3" s="432"/>
      <c r="Z3" s="433"/>
      <c r="AA3" s="431">
        <v>2023</v>
      </c>
      <c r="AB3" s="432"/>
      <c r="AC3" s="432"/>
      <c r="AD3" s="432"/>
      <c r="AE3" s="433"/>
      <c r="AF3" s="437" t="s">
        <v>319</v>
      </c>
      <c r="AG3" s="438"/>
      <c r="AH3" s="438"/>
      <c r="AI3" s="438"/>
      <c r="AJ3" s="438"/>
      <c r="AK3" s="437">
        <v>2025</v>
      </c>
      <c r="AL3" s="438"/>
      <c r="AM3" s="438"/>
      <c r="AN3" s="438"/>
      <c r="AO3" s="438"/>
    </row>
    <row r="4" spans="1:41" ht="14.25" customHeight="1" x14ac:dyDescent="0.3">
      <c r="A4" s="240"/>
      <c r="B4" s="6" t="s">
        <v>122</v>
      </c>
      <c r="C4" s="7" t="s">
        <v>123</v>
      </c>
      <c r="D4" s="7" t="s">
        <v>124</v>
      </c>
      <c r="E4" s="7" t="s">
        <v>125</v>
      </c>
      <c r="F4" s="7" t="s">
        <v>7</v>
      </c>
      <c r="G4" s="6" t="s">
        <v>43</v>
      </c>
      <c r="H4" s="7" t="s">
        <v>46</v>
      </c>
      <c r="I4" s="7" t="s">
        <v>47</v>
      </c>
      <c r="J4" s="7" t="s">
        <v>48</v>
      </c>
      <c r="K4" s="7" t="s">
        <v>7</v>
      </c>
      <c r="L4" s="6" t="s">
        <v>50</v>
      </c>
      <c r="M4" s="7" t="s">
        <v>52</v>
      </c>
      <c r="N4" s="7" t="s">
        <v>53</v>
      </c>
      <c r="O4" s="7" t="s">
        <v>55</v>
      </c>
      <c r="P4" s="7" t="s">
        <v>7</v>
      </c>
      <c r="Q4" s="6" t="s">
        <v>56</v>
      </c>
      <c r="R4" s="7" t="s">
        <v>57</v>
      </c>
      <c r="S4" s="7" t="s">
        <v>58</v>
      </c>
      <c r="T4" s="7" t="s">
        <v>60</v>
      </c>
      <c r="U4" s="7" t="s">
        <v>7</v>
      </c>
      <c r="V4" s="6" t="s">
        <v>61</v>
      </c>
      <c r="W4" s="7" t="s">
        <v>64</v>
      </c>
      <c r="X4" s="7" t="s">
        <v>65</v>
      </c>
      <c r="Y4" s="7" t="s">
        <v>66</v>
      </c>
      <c r="Z4" s="7" t="s">
        <v>7</v>
      </c>
      <c r="AA4" s="6" t="s">
        <v>67</v>
      </c>
      <c r="AB4" s="7" t="s">
        <v>68</v>
      </c>
      <c r="AC4" s="7" t="s">
        <v>69</v>
      </c>
      <c r="AD4" s="7" t="s">
        <v>70</v>
      </c>
      <c r="AE4" s="7" t="s">
        <v>7</v>
      </c>
      <c r="AF4" s="6" t="s">
        <v>71</v>
      </c>
      <c r="AG4" s="7" t="s">
        <v>72</v>
      </c>
      <c r="AH4" s="7" t="s">
        <v>73</v>
      </c>
      <c r="AI4" s="7" t="s">
        <v>304</v>
      </c>
      <c r="AJ4" s="7" t="s">
        <v>7</v>
      </c>
      <c r="AK4" s="6" t="s">
        <v>331</v>
      </c>
      <c r="AL4" s="7" t="s">
        <v>332</v>
      </c>
      <c r="AM4" s="7" t="s">
        <v>333</v>
      </c>
      <c r="AN4" s="7"/>
      <c r="AO4" s="7"/>
    </row>
    <row r="5" spans="1:41" ht="14.25" customHeight="1" x14ac:dyDescent="0.3">
      <c r="A5" s="240"/>
      <c r="B5" s="239"/>
      <c r="G5" s="239"/>
      <c r="L5" s="239"/>
      <c r="Q5" s="239"/>
      <c r="V5" s="239"/>
      <c r="AA5" s="239"/>
      <c r="AF5" s="239"/>
      <c r="AK5" s="239"/>
    </row>
    <row r="6" spans="1:41" x14ac:dyDescent="0.3">
      <c r="A6" s="241" t="s">
        <v>88</v>
      </c>
      <c r="B6" s="242">
        <v>22812</v>
      </c>
      <c r="C6" s="243">
        <v>26701.8</v>
      </c>
      <c r="D6" s="243">
        <v>25033.200000000001</v>
      </c>
      <c r="E6" s="243">
        <v>26735.3</v>
      </c>
      <c r="F6" s="243">
        <v>101282.3</v>
      </c>
      <c r="G6" s="242">
        <v>23395.200000000001</v>
      </c>
      <c r="H6" s="243">
        <v>24307.599999999999</v>
      </c>
      <c r="I6" s="243">
        <v>25786.1</v>
      </c>
      <c r="J6" s="243">
        <v>28268.2</v>
      </c>
      <c r="K6" s="243">
        <v>101757.2</v>
      </c>
      <c r="L6" s="242">
        <v>23228.799999999999</v>
      </c>
      <c r="M6" s="243">
        <v>22407.200000000001</v>
      </c>
      <c r="N6" s="243">
        <v>23943</v>
      </c>
      <c r="O6" s="243">
        <v>27782.7</v>
      </c>
      <c r="P6" s="243">
        <v>97361.600000000006</v>
      </c>
      <c r="Q6" s="242">
        <v>23828.9</v>
      </c>
      <c r="R6" s="243">
        <v>24753.200000000001</v>
      </c>
      <c r="S6" s="243">
        <v>26127.9</v>
      </c>
      <c r="T6" s="243">
        <v>28811.8</v>
      </c>
      <c r="U6" s="243">
        <v>103521.8</v>
      </c>
      <c r="V6" s="242">
        <v>18609.2</v>
      </c>
      <c r="W6" s="243">
        <v>18533.5</v>
      </c>
      <c r="X6" s="243">
        <v>19251.7</v>
      </c>
      <c r="Y6" s="243">
        <v>19132.3</v>
      </c>
      <c r="Z6" s="243">
        <v>75526.600000000006</v>
      </c>
      <c r="AA6" s="242">
        <v>18519.599999999999</v>
      </c>
      <c r="AB6" s="243">
        <v>18520.2</v>
      </c>
      <c r="AC6" s="243">
        <v>18315.7</v>
      </c>
      <c r="AD6" s="243">
        <v>18412.400000000001</v>
      </c>
      <c r="AE6" s="243">
        <v>73767.899999999994</v>
      </c>
      <c r="AF6" s="242">
        <v>15951.4</v>
      </c>
      <c r="AG6" s="243">
        <v>15720.3</v>
      </c>
      <c r="AH6" s="243">
        <v>15362.8</v>
      </c>
      <c r="AI6" s="243">
        <v>15226.4</v>
      </c>
      <c r="AJ6" s="243">
        <v>62260.9</v>
      </c>
      <c r="AK6" s="242">
        <v>14973.6</v>
      </c>
      <c r="AL6" s="243">
        <v>14729.4</v>
      </c>
      <c r="AM6" s="243">
        <v>14627</v>
      </c>
      <c r="AN6" s="243"/>
      <c r="AO6" s="243"/>
    </row>
    <row r="7" spans="1:41" ht="14.25" customHeight="1" x14ac:dyDescent="0.3">
      <c r="A7" s="241"/>
      <c r="B7" s="242"/>
      <c r="C7" s="243"/>
      <c r="D7" s="243"/>
      <c r="E7" s="243"/>
      <c r="F7" s="243"/>
      <c r="G7" s="242"/>
      <c r="H7" s="243"/>
      <c r="I7" s="243"/>
      <c r="J7" s="243"/>
      <c r="K7" s="243"/>
      <c r="L7" s="242"/>
      <c r="M7" s="243"/>
      <c r="N7" s="243"/>
      <c r="O7" s="243"/>
      <c r="P7" s="243"/>
      <c r="Q7" s="242"/>
      <c r="R7" s="243"/>
      <c r="S7" s="243"/>
      <c r="T7" s="243"/>
      <c r="U7" s="243"/>
      <c r="V7" s="242"/>
      <c r="W7" s="243"/>
      <c r="X7" s="243"/>
      <c r="Y7" s="243"/>
      <c r="Z7" s="243"/>
      <c r="AA7" s="242"/>
      <c r="AB7" s="243"/>
      <c r="AC7" s="243"/>
      <c r="AD7" s="243"/>
      <c r="AE7" s="243"/>
      <c r="AF7" s="242"/>
      <c r="AG7" s="243"/>
      <c r="AH7" s="243"/>
      <c r="AI7" s="243"/>
      <c r="AJ7" s="243"/>
      <c r="AK7" s="242"/>
      <c r="AL7" s="243"/>
      <c r="AM7" s="243"/>
      <c r="AN7" s="243"/>
      <c r="AO7" s="243"/>
    </row>
    <row r="8" spans="1:41" ht="14.25" customHeight="1" x14ac:dyDescent="0.3">
      <c r="A8" s="241" t="s">
        <v>89</v>
      </c>
      <c r="B8" s="242">
        <v>13060.6</v>
      </c>
      <c r="C8" s="243">
        <v>15079.7</v>
      </c>
      <c r="D8" s="243">
        <v>14208.5</v>
      </c>
      <c r="E8" s="243">
        <v>15490.4</v>
      </c>
      <c r="F8" s="243">
        <v>57839.3</v>
      </c>
      <c r="G8" s="242">
        <v>13264</v>
      </c>
      <c r="H8" s="243">
        <v>13815.4</v>
      </c>
      <c r="I8" s="243">
        <v>14946.5</v>
      </c>
      <c r="J8" s="243">
        <v>17041.5</v>
      </c>
      <c r="K8" s="243">
        <v>59067.4</v>
      </c>
      <c r="L8" s="242">
        <v>13738</v>
      </c>
      <c r="M8" s="243">
        <v>13941.8</v>
      </c>
      <c r="N8" s="243">
        <v>13871</v>
      </c>
      <c r="O8" s="243">
        <v>15438.9</v>
      </c>
      <c r="P8" s="243">
        <v>56989.599999999999</v>
      </c>
      <c r="Q8" s="242">
        <v>13884.6</v>
      </c>
      <c r="R8" s="243">
        <v>14545.300000000001</v>
      </c>
      <c r="S8" s="243">
        <v>15358.2</v>
      </c>
      <c r="T8" s="243">
        <v>15773.5</v>
      </c>
      <c r="U8" s="243">
        <v>59561.5</v>
      </c>
      <c r="V8" s="242">
        <v>11826.9</v>
      </c>
      <c r="W8" s="243">
        <v>11848.2</v>
      </c>
      <c r="X8" s="243">
        <v>12229.1</v>
      </c>
      <c r="Y8" s="243">
        <v>12903.5</v>
      </c>
      <c r="Z8" s="243">
        <v>48807.6</v>
      </c>
      <c r="AA8" s="242">
        <v>12082</v>
      </c>
      <c r="AB8" s="243">
        <v>12123.8</v>
      </c>
      <c r="AC8" s="243">
        <v>12409.300000000001</v>
      </c>
      <c r="AD8" s="243">
        <v>12278.7</v>
      </c>
      <c r="AE8" s="243">
        <v>48893.599999999999</v>
      </c>
      <c r="AF8" s="242">
        <v>10411.9</v>
      </c>
      <c r="AG8" s="243">
        <v>10506.6</v>
      </c>
      <c r="AH8" s="243">
        <v>9944.2999999999993</v>
      </c>
      <c r="AI8" s="243">
        <v>10254.400000000001</v>
      </c>
      <c r="AJ8" s="243">
        <v>41117.1</v>
      </c>
      <c r="AK8" s="242">
        <v>9215.4</v>
      </c>
      <c r="AL8" s="243">
        <v>-9019.7000000000007</v>
      </c>
      <c r="AM8" s="243">
        <v>-9258.7000000000007</v>
      </c>
      <c r="AN8" s="243"/>
      <c r="AO8" s="243"/>
    </row>
    <row r="9" spans="1:41" ht="14.25" customHeight="1" x14ac:dyDescent="0.3">
      <c r="A9" s="241"/>
      <c r="B9" s="242"/>
      <c r="C9" s="243"/>
      <c r="D9" s="243"/>
      <c r="E9" s="243"/>
      <c r="F9" s="243"/>
      <c r="G9" s="242"/>
      <c r="H9" s="243"/>
      <c r="I9" s="243"/>
      <c r="J9" s="243"/>
      <c r="K9" s="243"/>
      <c r="L9" s="242"/>
      <c r="M9" s="243"/>
      <c r="N9" s="243"/>
      <c r="O9" s="243"/>
      <c r="P9" s="243"/>
      <c r="Q9" s="242"/>
      <c r="R9" s="243"/>
      <c r="S9" s="243"/>
      <c r="T9" s="243"/>
      <c r="U9" s="243"/>
      <c r="V9" s="242"/>
      <c r="W9" s="244"/>
      <c r="X9" s="244"/>
      <c r="Y9" s="244"/>
      <c r="Z9" s="244"/>
      <c r="AA9" s="245"/>
      <c r="AB9" s="244"/>
      <c r="AC9" s="244"/>
      <c r="AD9" s="244"/>
      <c r="AE9" s="244"/>
      <c r="AF9" s="239"/>
      <c r="AK9" s="239"/>
    </row>
    <row r="10" spans="1:41" ht="14.25" customHeight="1" x14ac:dyDescent="0.3">
      <c r="A10" s="241" t="s">
        <v>90</v>
      </c>
      <c r="B10" s="242">
        <v>2581.4</v>
      </c>
      <c r="C10" s="243">
        <v>2846.4</v>
      </c>
      <c r="D10" s="243">
        <v>2609.6999999999998</v>
      </c>
      <c r="E10" s="243">
        <v>2986.1</v>
      </c>
      <c r="F10" s="243">
        <v>11023.4</v>
      </c>
      <c r="G10" s="242">
        <v>2764.4</v>
      </c>
      <c r="H10" s="243">
        <v>2782.6</v>
      </c>
      <c r="I10" s="243">
        <v>2797.2</v>
      </c>
      <c r="J10" s="243">
        <v>2754.8</v>
      </c>
      <c r="K10" s="243">
        <v>11099</v>
      </c>
      <c r="L10" s="242">
        <v>2718</v>
      </c>
      <c r="M10" s="243">
        <v>2538.4</v>
      </c>
      <c r="N10" s="243">
        <v>2312.3000000000002</v>
      </c>
      <c r="O10" s="243">
        <v>2797.9</v>
      </c>
      <c r="P10" s="243">
        <v>10366.6</v>
      </c>
      <c r="Q10" s="242">
        <v>2522.6</v>
      </c>
      <c r="R10" s="243">
        <v>2571.9</v>
      </c>
      <c r="S10" s="243">
        <v>2642.4</v>
      </c>
      <c r="T10" s="243">
        <v>2723.3</v>
      </c>
      <c r="U10" s="243">
        <v>10460.200000000001</v>
      </c>
      <c r="V10" s="242">
        <v>2133.1999999999998</v>
      </c>
      <c r="W10" s="244">
        <v>2097.7999999999997</v>
      </c>
      <c r="X10" s="244">
        <v>2462.4</v>
      </c>
      <c r="Y10" s="244">
        <v>2729.6</v>
      </c>
      <c r="Z10" s="244">
        <v>9422.9</v>
      </c>
      <c r="AA10" s="245">
        <v>2238.5</v>
      </c>
      <c r="AB10" s="244">
        <v>2212.9</v>
      </c>
      <c r="AC10" s="244">
        <v>2132.1</v>
      </c>
      <c r="AD10" s="244">
        <v>2563.4</v>
      </c>
      <c r="AE10" s="244">
        <v>9146.9</v>
      </c>
      <c r="AF10" s="245">
        <v>2354.9</v>
      </c>
      <c r="AG10" s="244">
        <v>2199.1</v>
      </c>
      <c r="AH10" s="244">
        <v>2131.4</v>
      </c>
      <c r="AI10" s="244">
        <v>2129.6999999999998</v>
      </c>
      <c r="AJ10" s="244">
        <v>8815.2000000000007</v>
      </c>
      <c r="AK10" s="245">
        <v>2029.4</v>
      </c>
      <c r="AL10" s="244">
        <v>-2247.9</v>
      </c>
      <c r="AM10" s="244">
        <v>-1655.1</v>
      </c>
      <c r="AN10" s="244"/>
      <c r="AO10" s="244"/>
    </row>
    <row r="11" spans="1:41" ht="14.25" customHeight="1" x14ac:dyDescent="0.3">
      <c r="A11" s="246"/>
      <c r="B11" s="242"/>
      <c r="C11" s="243"/>
      <c r="D11" s="243"/>
      <c r="E11" s="243"/>
      <c r="F11" s="243"/>
      <c r="G11" s="242"/>
      <c r="H11" s="243"/>
      <c r="I11" s="243"/>
      <c r="J11" s="243"/>
      <c r="K11" s="243"/>
      <c r="L11" s="242"/>
      <c r="M11" s="243"/>
      <c r="N11" s="243"/>
      <c r="O11" s="243"/>
      <c r="P11" s="243"/>
      <c r="Q11" s="242"/>
      <c r="R11" s="243"/>
      <c r="S11" s="243"/>
      <c r="T11" s="243"/>
      <c r="U11" s="243"/>
      <c r="V11" s="242"/>
      <c r="W11" s="244"/>
      <c r="X11" s="244"/>
      <c r="Y11" s="244"/>
      <c r="Z11" s="244"/>
      <c r="AA11" s="245"/>
      <c r="AB11" s="244"/>
      <c r="AC11" s="244"/>
      <c r="AD11" s="244"/>
      <c r="AE11" s="244"/>
      <c r="AF11" s="239"/>
      <c r="AK11" s="239"/>
    </row>
    <row r="12" spans="1:41" ht="14.5" thickBot="1" x14ac:dyDescent="0.35">
      <c r="A12" s="321" t="s">
        <v>91</v>
      </c>
      <c r="B12" s="247">
        <v>3391.7000000000003</v>
      </c>
      <c r="C12" s="248">
        <v>3391.3</v>
      </c>
      <c r="D12" s="248">
        <v>3440.7000000000003</v>
      </c>
      <c r="E12" s="248">
        <v>3505.5</v>
      </c>
      <c r="F12" s="248">
        <v>13729.3</v>
      </c>
      <c r="G12" s="247">
        <v>3707.5</v>
      </c>
      <c r="H12" s="248">
        <v>3316.6</v>
      </c>
      <c r="I12" s="248">
        <v>3057.3</v>
      </c>
      <c r="J12" s="248">
        <v>3187.7</v>
      </c>
      <c r="K12" s="248">
        <v>13269.2</v>
      </c>
      <c r="L12" s="247">
        <v>3631.1</v>
      </c>
      <c r="M12" s="248">
        <v>2940.3</v>
      </c>
      <c r="N12" s="248">
        <v>2856.6</v>
      </c>
      <c r="O12" s="248">
        <v>3285.7</v>
      </c>
      <c r="P12" s="248">
        <v>12713.7</v>
      </c>
      <c r="Q12" s="247">
        <v>3728.3</v>
      </c>
      <c r="R12" s="248">
        <v>3251.4</v>
      </c>
      <c r="S12" s="248">
        <v>3002.4</v>
      </c>
      <c r="T12" s="248">
        <v>3728.6</v>
      </c>
      <c r="U12" s="248">
        <v>13710.8</v>
      </c>
      <c r="V12" s="247">
        <v>2843.4</v>
      </c>
      <c r="W12" s="248">
        <v>2994.9</v>
      </c>
      <c r="X12" s="248">
        <v>2906.7</v>
      </c>
      <c r="Y12" s="248">
        <v>3316.8</v>
      </c>
      <c r="Z12" s="248">
        <v>12061.9</v>
      </c>
      <c r="AA12" s="247">
        <v>2813.2</v>
      </c>
      <c r="AB12" s="248">
        <v>3010.1</v>
      </c>
      <c r="AC12" s="248">
        <v>3134.1</v>
      </c>
      <c r="AD12" s="248">
        <v>3239.4</v>
      </c>
      <c r="AE12" s="248">
        <v>12196.9</v>
      </c>
      <c r="AF12" s="247">
        <v>2551.9</v>
      </c>
      <c r="AG12" s="248">
        <v>2395.5</v>
      </c>
      <c r="AH12" s="248">
        <v>2603.1</v>
      </c>
      <c r="AI12" s="248">
        <v>3042.1</v>
      </c>
      <c r="AJ12" s="248">
        <v>10592.6</v>
      </c>
      <c r="AK12" s="247">
        <v>2640.1</v>
      </c>
      <c r="AL12" s="248">
        <v>-2234.1999999999998</v>
      </c>
      <c r="AM12" s="248">
        <v>-2740.7</v>
      </c>
      <c r="AN12" s="248"/>
      <c r="AO12" s="248"/>
    </row>
    <row r="13" spans="1:41" ht="14.25" customHeight="1" x14ac:dyDescent="0.3">
      <c r="A13" s="241" t="s">
        <v>92</v>
      </c>
      <c r="B13" s="242">
        <f t="shared" ref="B13:I13" si="0">+B6-B8-B10-B12</f>
        <v>3778.2999999999997</v>
      </c>
      <c r="C13" s="243">
        <f t="shared" si="0"/>
        <v>5384.3999999999987</v>
      </c>
      <c r="D13" s="243">
        <f t="shared" si="0"/>
        <v>4774.2999999999993</v>
      </c>
      <c r="E13" s="243">
        <f t="shared" si="0"/>
        <v>4753.2999999999993</v>
      </c>
      <c r="F13" s="243">
        <f t="shared" si="0"/>
        <v>18690.3</v>
      </c>
      <c r="G13" s="242">
        <f t="shared" si="0"/>
        <v>3659.3000000000011</v>
      </c>
      <c r="H13" s="243">
        <f t="shared" si="0"/>
        <v>4392.9999999999982</v>
      </c>
      <c r="I13" s="243">
        <f t="shared" si="0"/>
        <v>4985.0999999999985</v>
      </c>
      <c r="J13" s="243">
        <v>5284.2000000000016</v>
      </c>
      <c r="K13" s="243">
        <v>18321.599999999995</v>
      </c>
      <c r="L13" s="242">
        <f t="shared" ref="L13:AJ13" si="1">+L6-L8-L10-L12</f>
        <v>3141.6999999999994</v>
      </c>
      <c r="M13" s="243">
        <f t="shared" si="1"/>
        <v>2986.7000000000016</v>
      </c>
      <c r="N13" s="243">
        <f t="shared" si="1"/>
        <v>4903.1000000000004</v>
      </c>
      <c r="O13" s="243">
        <f t="shared" si="1"/>
        <v>6260.2000000000016</v>
      </c>
      <c r="P13" s="243">
        <f t="shared" si="1"/>
        <v>17291.700000000008</v>
      </c>
      <c r="Q13" s="242">
        <f t="shared" si="1"/>
        <v>3693.4000000000005</v>
      </c>
      <c r="R13" s="243">
        <f t="shared" si="1"/>
        <v>4384.6000000000004</v>
      </c>
      <c r="S13" s="243">
        <f t="shared" si="1"/>
        <v>5124.9000000000015</v>
      </c>
      <c r="T13" s="243">
        <f t="shared" si="1"/>
        <v>6586.4</v>
      </c>
      <c r="U13" s="243">
        <f t="shared" si="1"/>
        <v>19789.300000000007</v>
      </c>
      <c r="V13" s="242">
        <f t="shared" si="1"/>
        <v>1805.7000000000012</v>
      </c>
      <c r="W13" s="243">
        <f t="shared" si="1"/>
        <v>1592.6</v>
      </c>
      <c r="X13" s="243">
        <f t="shared" si="1"/>
        <v>1653.5000000000009</v>
      </c>
      <c r="Y13" s="243">
        <f t="shared" si="1"/>
        <v>182.39999999999918</v>
      </c>
      <c r="Z13" s="243">
        <f t="shared" si="1"/>
        <v>5234.2000000000062</v>
      </c>
      <c r="AA13" s="242">
        <f t="shared" si="1"/>
        <v>1385.8999999999987</v>
      </c>
      <c r="AB13" s="243">
        <f t="shared" si="1"/>
        <v>1173.4000000000019</v>
      </c>
      <c r="AC13" s="243">
        <f t="shared" si="1"/>
        <v>640.19999999999982</v>
      </c>
      <c r="AD13" s="243">
        <f t="shared" si="1"/>
        <v>330.90000000000055</v>
      </c>
      <c r="AE13" s="243">
        <f t="shared" si="1"/>
        <v>3530.4999999999964</v>
      </c>
      <c r="AF13" s="242">
        <f t="shared" si="1"/>
        <v>632.69999999999982</v>
      </c>
      <c r="AG13" s="243">
        <f t="shared" si="1"/>
        <v>619.099999999999</v>
      </c>
      <c r="AH13" s="243">
        <f t="shared" si="1"/>
        <v>684</v>
      </c>
      <c r="AI13" s="243">
        <f t="shared" si="1"/>
        <v>-199.80000000000155</v>
      </c>
      <c r="AJ13" s="243">
        <f t="shared" si="1"/>
        <v>1736.0000000000018</v>
      </c>
      <c r="AK13" s="242">
        <v>1088.7000000000007</v>
      </c>
      <c r="AL13" s="243">
        <v>1227.599999999999</v>
      </c>
      <c r="AM13" s="243">
        <v>972.49999999999955</v>
      </c>
      <c r="AN13" s="243"/>
      <c r="AO13" s="243"/>
    </row>
    <row r="14" spans="1:41" ht="14.5" thickBot="1" x14ac:dyDescent="0.35">
      <c r="A14" s="321" t="s">
        <v>108</v>
      </c>
      <c r="B14" s="247">
        <v>-154.1</v>
      </c>
      <c r="C14" s="248">
        <v>3237.9</v>
      </c>
      <c r="D14" s="248">
        <v>-432.5</v>
      </c>
      <c r="E14" s="248">
        <v>-1089</v>
      </c>
      <c r="F14" s="248">
        <v>1562.3</v>
      </c>
      <c r="G14" s="247">
        <v>-188.9</v>
      </c>
      <c r="H14" s="248">
        <v>-283</v>
      </c>
      <c r="I14" s="248">
        <v>-389.4</v>
      </c>
      <c r="J14" s="248">
        <v>-455.3</v>
      </c>
      <c r="K14" s="248">
        <v>-1316.6</v>
      </c>
      <c r="L14" s="247">
        <v>284.89999999999998</v>
      </c>
      <c r="M14" s="248">
        <v>-293.5</v>
      </c>
      <c r="N14" s="248">
        <v>666</v>
      </c>
      <c r="O14" s="248">
        <v>-399.9</v>
      </c>
      <c r="P14" s="248">
        <v>257.5</v>
      </c>
      <c r="Q14" s="247">
        <v>-152.9</v>
      </c>
      <c r="R14" s="248">
        <v>-398.9</v>
      </c>
      <c r="S14" s="248">
        <v>-293.7</v>
      </c>
      <c r="T14" s="248">
        <v>3239.5</v>
      </c>
      <c r="U14" s="248">
        <v>2394</v>
      </c>
      <c r="V14" s="247">
        <v>-168.3</v>
      </c>
      <c r="W14" s="248">
        <v>-40.9</v>
      </c>
      <c r="X14" s="248">
        <v>-291.2</v>
      </c>
      <c r="Y14" s="248">
        <v>-315.2</v>
      </c>
      <c r="Z14" s="248">
        <v>-815.6</v>
      </c>
      <c r="AA14" s="247">
        <v>-182.2</v>
      </c>
      <c r="AB14" s="248">
        <v>-181.2</v>
      </c>
      <c r="AC14" s="248">
        <v>-717.3</v>
      </c>
      <c r="AD14" s="248">
        <v>213.9</v>
      </c>
      <c r="AE14" s="248">
        <v>-866.8</v>
      </c>
      <c r="AF14" s="247">
        <v>2293.1999999999998</v>
      </c>
      <c r="AG14" s="248">
        <v>-529.6</v>
      </c>
      <c r="AH14" s="248">
        <v>-319.3</v>
      </c>
      <c r="AI14" s="248">
        <v>-6023.4</v>
      </c>
      <c r="AJ14" s="248">
        <v>-4579.1000000000004</v>
      </c>
      <c r="AK14" s="247">
        <v>-198.7</v>
      </c>
      <c r="AL14" s="248">
        <v>-274.2</v>
      </c>
      <c r="AM14" s="248">
        <v>-43.699999999999996</v>
      </c>
      <c r="AN14" s="248"/>
      <c r="AO14" s="248"/>
    </row>
    <row r="15" spans="1:41" ht="14.25" customHeight="1" thickBot="1" x14ac:dyDescent="0.35">
      <c r="A15" s="321" t="s">
        <v>109</v>
      </c>
      <c r="B15" s="249">
        <f t="shared" ref="B15:I15" si="2">+B13+B14</f>
        <v>3624.2</v>
      </c>
      <c r="C15" s="250">
        <f t="shared" si="2"/>
        <v>8622.2999999999993</v>
      </c>
      <c r="D15" s="250">
        <f t="shared" si="2"/>
        <v>4341.7999999999993</v>
      </c>
      <c r="E15" s="250">
        <f t="shared" si="2"/>
        <v>3664.2999999999993</v>
      </c>
      <c r="F15" s="250">
        <f t="shared" si="2"/>
        <v>20252.599999999999</v>
      </c>
      <c r="G15" s="249">
        <f t="shared" si="2"/>
        <v>3470.400000000001</v>
      </c>
      <c r="H15" s="250">
        <f t="shared" si="2"/>
        <v>4109.9999999999982</v>
      </c>
      <c r="I15" s="250">
        <f t="shared" si="2"/>
        <v>4595.6999999999989</v>
      </c>
      <c r="J15" s="250">
        <v>4828.9000000000015</v>
      </c>
      <c r="K15" s="250">
        <v>17004.999999999996</v>
      </c>
      <c r="L15" s="249">
        <f t="shared" ref="L15:X15" si="3">+L13+L14</f>
        <v>3426.5999999999995</v>
      </c>
      <c r="M15" s="250">
        <f t="shared" si="3"/>
        <v>2693.2000000000016</v>
      </c>
      <c r="N15" s="250">
        <f t="shared" si="3"/>
        <v>5569.1</v>
      </c>
      <c r="O15" s="250">
        <f t="shared" si="3"/>
        <v>5860.300000000002</v>
      </c>
      <c r="P15" s="250">
        <f t="shared" si="3"/>
        <v>17549.200000000008</v>
      </c>
      <c r="Q15" s="249">
        <f t="shared" si="3"/>
        <v>3540.5000000000005</v>
      </c>
      <c r="R15" s="250">
        <f t="shared" si="3"/>
        <v>3985.7000000000003</v>
      </c>
      <c r="S15" s="250">
        <f t="shared" si="3"/>
        <v>4831.2000000000016</v>
      </c>
      <c r="T15" s="250">
        <f t="shared" si="3"/>
        <v>9825.9</v>
      </c>
      <c r="U15" s="250">
        <f t="shared" si="3"/>
        <v>22183.300000000007</v>
      </c>
      <c r="V15" s="249">
        <f t="shared" si="3"/>
        <v>1637.4000000000012</v>
      </c>
      <c r="W15" s="250">
        <f t="shared" si="3"/>
        <v>1551.6999999999998</v>
      </c>
      <c r="X15" s="250">
        <f t="shared" si="3"/>
        <v>1362.3000000000009</v>
      </c>
      <c r="Y15" s="250">
        <v>-132.80000000000081</v>
      </c>
      <c r="Z15" s="250">
        <v>4418.6000000000058</v>
      </c>
      <c r="AA15" s="249">
        <f t="shared" ref="AA15:AH15" si="4">+AA13+AA14</f>
        <v>1203.6999999999987</v>
      </c>
      <c r="AB15" s="250">
        <f t="shared" si="4"/>
        <v>992.20000000000186</v>
      </c>
      <c r="AC15" s="250">
        <f t="shared" si="4"/>
        <v>-77.100000000000136</v>
      </c>
      <c r="AD15" s="250">
        <f t="shared" si="4"/>
        <v>544.80000000000052</v>
      </c>
      <c r="AE15" s="250">
        <f t="shared" si="4"/>
        <v>2663.6999999999962</v>
      </c>
      <c r="AF15" s="249">
        <f t="shared" si="4"/>
        <v>2925.8999999999996</v>
      </c>
      <c r="AG15" s="250">
        <f t="shared" si="4"/>
        <v>89.499999999998977</v>
      </c>
      <c r="AH15" s="250">
        <f t="shared" si="4"/>
        <v>364.7</v>
      </c>
      <c r="AI15" s="250">
        <v>-6223.2000000000007</v>
      </c>
      <c r="AJ15" s="250">
        <v>-2843.0999999999985</v>
      </c>
      <c r="AK15" s="249">
        <v>890.00000000000068</v>
      </c>
      <c r="AL15" s="250">
        <v>953.39999999999895</v>
      </c>
      <c r="AM15" s="250">
        <v>928.7999999999995</v>
      </c>
      <c r="AN15" s="250"/>
      <c r="AO15" s="250"/>
    </row>
    <row r="16" spans="1:41" ht="14.25" customHeight="1" thickBot="1" x14ac:dyDescent="0.35">
      <c r="A16" s="322" t="s">
        <v>95</v>
      </c>
      <c r="B16" s="249">
        <v>-2200.6999999999998</v>
      </c>
      <c r="C16" s="250">
        <v>-1775.2</v>
      </c>
      <c r="D16" s="250">
        <v>-2489.2999999999997</v>
      </c>
      <c r="E16" s="250">
        <v>-2314.5</v>
      </c>
      <c r="F16" s="250">
        <v>-8779.6999999999989</v>
      </c>
      <c r="G16" s="249">
        <v>-2274.1</v>
      </c>
      <c r="H16" s="250">
        <v>-2268.5</v>
      </c>
      <c r="I16" s="250">
        <v>-2870.2</v>
      </c>
      <c r="J16" s="250">
        <v>-1398.1</v>
      </c>
      <c r="K16" s="250">
        <v>-8810.8000000000011</v>
      </c>
      <c r="L16" s="249">
        <v>-8707.6</v>
      </c>
      <c r="M16" s="250">
        <v>-88.900000000000091</v>
      </c>
      <c r="N16" s="250">
        <v>309.59999999999991</v>
      </c>
      <c r="O16" s="250">
        <v>2385.7000000000007</v>
      </c>
      <c r="P16" s="250">
        <v>-6101.2000000000007</v>
      </c>
      <c r="Q16" s="249">
        <v>-4021.5999999999995</v>
      </c>
      <c r="R16" s="250">
        <v>-653.40000000000009</v>
      </c>
      <c r="S16" s="250">
        <v>-4892.3999999999996</v>
      </c>
      <c r="T16" s="250">
        <v>-2102.6999999999998</v>
      </c>
      <c r="U16" s="250">
        <v>-11670</v>
      </c>
      <c r="V16" s="249">
        <v>-4889.7000000000007</v>
      </c>
      <c r="W16" s="250">
        <v>-1068.9000000000001</v>
      </c>
      <c r="X16" s="250">
        <v>-1023.1999999999998</v>
      </c>
      <c r="Y16" s="250">
        <v>-2224.4</v>
      </c>
      <c r="Z16" s="250">
        <v>-9206.1999999999989</v>
      </c>
      <c r="AA16" s="249">
        <v>-2198.6</v>
      </c>
      <c r="AB16" s="250">
        <v>-751.50000000000023</v>
      </c>
      <c r="AC16" s="250">
        <v>-587.9</v>
      </c>
      <c r="AD16" s="250">
        <v>-1086.2</v>
      </c>
      <c r="AE16" s="250">
        <v>-4624.2999999999993</v>
      </c>
      <c r="AF16" s="249">
        <v>-1133.4000000000001</v>
      </c>
      <c r="AG16" s="250">
        <v>-590</v>
      </c>
      <c r="AH16" s="250">
        <v>-1259.2999999999997</v>
      </c>
      <c r="AI16" s="250">
        <v>-1732.5999999999997</v>
      </c>
      <c r="AJ16" s="250">
        <v>-4715.2999999999993</v>
      </c>
      <c r="AK16" s="249">
        <v>-1850</v>
      </c>
      <c r="AL16" s="250">
        <v>-1672.4</v>
      </c>
      <c r="AM16" s="250">
        <v>-1672.4</v>
      </c>
      <c r="AN16" s="250"/>
      <c r="AO16" s="250"/>
    </row>
    <row r="17" spans="1:41" ht="14.25" customHeight="1" x14ac:dyDescent="0.3">
      <c r="A17" s="241" t="s">
        <v>96</v>
      </c>
      <c r="B17" s="253"/>
      <c r="C17" s="254"/>
      <c r="D17" s="254"/>
      <c r="E17" s="254"/>
      <c r="F17" s="254"/>
      <c r="G17" s="253"/>
      <c r="H17" s="254"/>
      <c r="I17" s="254"/>
      <c r="J17" s="254"/>
      <c r="K17" s="254"/>
      <c r="L17" s="253"/>
      <c r="M17" s="254"/>
      <c r="N17" s="254"/>
      <c r="O17" s="254"/>
      <c r="P17" s="254"/>
      <c r="Q17" s="253"/>
      <c r="R17" s="254"/>
      <c r="S17" s="254"/>
      <c r="T17" s="254"/>
      <c r="U17" s="254"/>
      <c r="V17" s="253"/>
      <c r="W17" s="254"/>
      <c r="X17" s="254"/>
      <c r="Y17" s="254"/>
      <c r="Z17" s="254"/>
      <c r="AA17" s="253"/>
      <c r="AB17" s="254"/>
      <c r="AC17" s="254"/>
      <c r="AD17" s="254"/>
      <c r="AE17" s="254"/>
      <c r="AF17" s="253"/>
      <c r="AG17" s="254"/>
      <c r="AH17" s="254"/>
      <c r="AI17" s="254"/>
      <c r="AJ17" s="254"/>
      <c r="AK17" s="253"/>
      <c r="AL17" s="254"/>
      <c r="AM17" s="254"/>
      <c r="AN17" s="254"/>
      <c r="AO17" s="254"/>
    </row>
    <row r="18" spans="1:41" ht="14.5" thickBot="1" x14ac:dyDescent="0.35">
      <c r="A18" s="321" t="s">
        <v>97</v>
      </c>
      <c r="B18" s="242">
        <v>107.1</v>
      </c>
      <c r="C18" s="243">
        <v>477.2</v>
      </c>
      <c r="D18" s="243">
        <v>326.60000000000002</v>
      </c>
      <c r="E18" s="243">
        <v>-378</v>
      </c>
      <c r="F18" s="243">
        <v>532.9</v>
      </c>
      <c r="G18" s="242">
        <v>165.8</v>
      </c>
      <c r="H18" s="243">
        <v>163.80000000000001</v>
      </c>
      <c r="I18" s="243">
        <v>159.9</v>
      </c>
      <c r="J18" s="243">
        <v>91.5</v>
      </c>
      <c r="K18" s="243">
        <v>581.1</v>
      </c>
      <c r="L18" s="242">
        <v>-5348.6</v>
      </c>
      <c r="M18" s="243">
        <v>137.6</v>
      </c>
      <c r="N18" s="243">
        <v>-119.89999999999999</v>
      </c>
      <c r="O18" s="243">
        <v>-438.5</v>
      </c>
      <c r="P18" s="243">
        <v>-5769.4</v>
      </c>
      <c r="Q18" s="242">
        <v>51.8</v>
      </c>
      <c r="R18" s="243">
        <v>889.2</v>
      </c>
      <c r="S18" s="243">
        <v>1240.3</v>
      </c>
      <c r="T18" s="243">
        <v>1377.6</v>
      </c>
      <c r="U18" s="243">
        <v>3558.8</v>
      </c>
      <c r="V18" s="242">
        <v>465.40000000000003</v>
      </c>
      <c r="W18" s="243">
        <v>4218.5999999999995</v>
      </c>
      <c r="X18" s="243">
        <v>575.70000000000005</v>
      </c>
      <c r="Y18" s="243">
        <v>-12638</v>
      </c>
      <c r="Z18" s="243">
        <v>-7378.2</v>
      </c>
      <c r="AA18" s="242">
        <v>96.8</v>
      </c>
      <c r="AB18" s="243">
        <v>24.9</v>
      </c>
      <c r="AC18" s="243">
        <v>588.79999999999995</v>
      </c>
      <c r="AD18" s="243">
        <v>-6920.5</v>
      </c>
      <c r="AE18" s="243">
        <v>-6210.1</v>
      </c>
      <c r="AF18" s="242">
        <v>-356.6</v>
      </c>
      <c r="AG18" s="243">
        <v>338.3</v>
      </c>
      <c r="AH18" s="243">
        <v>1736.1</v>
      </c>
      <c r="AI18" s="243">
        <v>-3139</v>
      </c>
      <c r="AJ18" s="243">
        <v>-1421.2</v>
      </c>
      <c r="AK18" s="242">
        <v>91.2</v>
      </c>
      <c r="AL18" s="243">
        <v>1211.5</v>
      </c>
      <c r="AM18" s="420">
        <v>843</v>
      </c>
      <c r="AN18" s="243"/>
      <c r="AO18" s="243"/>
    </row>
    <row r="19" spans="1:41" ht="14.25" customHeight="1" x14ac:dyDescent="0.3">
      <c r="A19" s="241" t="s">
        <v>110</v>
      </c>
      <c r="B19" s="251">
        <f t="shared" ref="B19:I19" si="5">+B15+B16+B18</f>
        <v>1530.6</v>
      </c>
      <c r="C19" s="252">
        <f t="shared" si="5"/>
        <v>7324.2999999999993</v>
      </c>
      <c r="D19" s="252">
        <f t="shared" si="5"/>
        <v>2179.0999999999995</v>
      </c>
      <c r="E19" s="252">
        <f t="shared" si="5"/>
        <v>971.79999999999927</v>
      </c>
      <c r="F19" s="252">
        <f t="shared" si="5"/>
        <v>12005.8</v>
      </c>
      <c r="G19" s="251">
        <f t="shared" si="5"/>
        <v>1362.100000000001</v>
      </c>
      <c r="H19" s="252">
        <f t="shared" si="5"/>
        <v>2005.2999999999981</v>
      </c>
      <c r="I19" s="252">
        <f t="shared" si="5"/>
        <v>1885.3999999999992</v>
      </c>
      <c r="J19" s="252">
        <v>3522.3000000000015</v>
      </c>
      <c r="K19" s="252">
        <v>8775.2999999999956</v>
      </c>
      <c r="L19" s="251">
        <f t="shared" ref="L19:X19" si="6">+L15+L16+L18</f>
        <v>-10629.600000000002</v>
      </c>
      <c r="M19" s="252">
        <f t="shared" si="6"/>
        <v>2741.9000000000015</v>
      </c>
      <c r="N19" s="252">
        <f t="shared" si="6"/>
        <v>5758.8000000000011</v>
      </c>
      <c r="O19" s="252">
        <f t="shared" si="6"/>
        <v>7807.5000000000036</v>
      </c>
      <c r="P19" s="252">
        <f t="shared" si="6"/>
        <v>5678.6000000000076</v>
      </c>
      <c r="Q19" s="251">
        <f t="shared" si="6"/>
        <v>-429.29999999999899</v>
      </c>
      <c r="R19" s="252">
        <f t="shared" si="6"/>
        <v>4221.5</v>
      </c>
      <c r="S19" s="252">
        <f t="shared" si="6"/>
        <v>1179.100000000002</v>
      </c>
      <c r="T19" s="252">
        <f t="shared" si="6"/>
        <v>9100.7999999999993</v>
      </c>
      <c r="U19" s="252">
        <f t="shared" si="6"/>
        <v>14072.100000000006</v>
      </c>
      <c r="V19" s="251">
        <f t="shared" si="6"/>
        <v>-2786.8999999999992</v>
      </c>
      <c r="W19" s="252">
        <f t="shared" si="6"/>
        <v>4701.3999999999996</v>
      </c>
      <c r="X19" s="252">
        <f t="shared" si="6"/>
        <v>914.80000000000109</v>
      </c>
      <c r="Y19" s="252">
        <v>-14995.2</v>
      </c>
      <c r="Z19" s="252">
        <v>-12165.799999999992</v>
      </c>
      <c r="AA19" s="251">
        <f t="shared" ref="AA19:AH19" si="7">+AA15+AA16+AA18</f>
        <v>-898.10000000000127</v>
      </c>
      <c r="AB19" s="252">
        <f t="shared" si="7"/>
        <v>265.60000000000161</v>
      </c>
      <c r="AC19" s="252">
        <f t="shared" si="7"/>
        <v>-76.200000000000159</v>
      </c>
      <c r="AD19" s="252">
        <f t="shared" si="7"/>
        <v>-7461.9</v>
      </c>
      <c r="AE19" s="252">
        <f t="shared" si="7"/>
        <v>-8170.7000000000035</v>
      </c>
      <c r="AF19" s="251">
        <f t="shared" si="7"/>
        <v>1435.8999999999996</v>
      </c>
      <c r="AG19" s="252">
        <f t="shared" si="7"/>
        <v>-162.20000000000101</v>
      </c>
      <c r="AH19" s="252">
        <f t="shared" si="7"/>
        <v>841.50000000000023</v>
      </c>
      <c r="AI19" s="252">
        <v>-11094.8</v>
      </c>
      <c r="AJ19" s="252">
        <v>-8979.5999999999985</v>
      </c>
      <c r="AK19" s="251">
        <v>552.50000000000091</v>
      </c>
      <c r="AL19" s="252">
        <v>492.49999999999886</v>
      </c>
      <c r="AM19" s="252">
        <v>99.399999999999409</v>
      </c>
      <c r="AN19" s="252"/>
      <c r="AO19" s="252"/>
    </row>
    <row r="20" spans="1:41" ht="14.25" customHeight="1" thickBot="1" x14ac:dyDescent="0.35">
      <c r="A20" s="321" t="s">
        <v>111</v>
      </c>
      <c r="B20" s="247">
        <v>-535.70000000000005</v>
      </c>
      <c r="C20" s="248">
        <v>-2563.5</v>
      </c>
      <c r="D20" s="248">
        <v>-699.5</v>
      </c>
      <c r="E20" s="248">
        <v>-591.79999999999995</v>
      </c>
      <c r="F20" s="248">
        <v>-4390.5</v>
      </c>
      <c r="G20" s="247">
        <v>-504</v>
      </c>
      <c r="H20" s="248">
        <v>-741.9</v>
      </c>
      <c r="I20" s="248">
        <v>-726.8</v>
      </c>
      <c r="J20" s="248">
        <v>-695.7</v>
      </c>
      <c r="K20" s="248">
        <v>-2668.5</v>
      </c>
      <c r="L20" s="247">
        <v>1725.9</v>
      </c>
      <c r="M20" s="248">
        <v>-752.5</v>
      </c>
      <c r="N20" s="248">
        <v>-2119.1999999999998</v>
      </c>
      <c r="O20" s="248">
        <v>-3858.9</v>
      </c>
      <c r="P20" s="248">
        <v>-5004.6000000000004</v>
      </c>
      <c r="Q20" s="247">
        <v>103.5</v>
      </c>
      <c r="R20" s="248">
        <v>-1800</v>
      </c>
      <c r="S20" s="248">
        <v>-111.4</v>
      </c>
      <c r="T20" s="248">
        <v>-5685.9</v>
      </c>
      <c r="U20" s="248">
        <v>-7493.9</v>
      </c>
      <c r="V20" s="247">
        <v>878.1</v>
      </c>
      <c r="W20" s="248">
        <v>-1510.9</v>
      </c>
      <c r="X20" s="248">
        <v>-351.5</v>
      </c>
      <c r="Y20" s="248">
        <v>2211.8000000000002</v>
      </c>
      <c r="Z20" s="248">
        <v>1227.5</v>
      </c>
      <c r="AA20" s="247">
        <v>188</v>
      </c>
      <c r="AB20" s="248">
        <v>-93.1</v>
      </c>
      <c r="AC20" s="248">
        <v>-975.4</v>
      </c>
      <c r="AD20" s="248">
        <v>-1560.4</v>
      </c>
      <c r="AE20" s="248">
        <v>-2440.9</v>
      </c>
      <c r="AF20" s="247">
        <v>-541</v>
      </c>
      <c r="AG20" s="248">
        <v>84.2</v>
      </c>
      <c r="AH20" s="248">
        <v>-171</v>
      </c>
      <c r="AI20" s="248">
        <v>1241.3</v>
      </c>
      <c r="AJ20" s="248">
        <v>613.5</v>
      </c>
      <c r="AK20" s="247">
        <v>-221</v>
      </c>
      <c r="AL20" s="248">
        <v>60</v>
      </c>
      <c r="AM20" s="248">
        <v>-3008.1</v>
      </c>
      <c r="AN20" s="248"/>
      <c r="AO20" s="248"/>
    </row>
    <row r="21" spans="1:41" ht="14.25" customHeight="1" thickBot="1" x14ac:dyDescent="0.35">
      <c r="A21" s="323" t="s">
        <v>112</v>
      </c>
      <c r="B21" s="256">
        <f t="shared" ref="B21:X21" si="8">+B19+B20</f>
        <v>994.89999999999986</v>
      </c>
      <c r="C21" s="257">
        <f t="shared" si="8"/>
        <v>4760.7999999999993</v>
      </c>
      <c r="D21" s="257">
        <f t="shared" si="8"/>
        <v>1479.5999999999995</v>
      </c>
      <c r="E21" s="257">
        <f t="shared" si="8"/>
        <v>379.99999999999932</v>
      </c>
      <c r="F21" s="257">
        <f t="shared" si="8"/>
        <v>7615.2999999999993</v>
      </c>
      <c r="G21" s="256">
        <f t="shared" si="8"/>
        <v>858.10000000000105</v>
      </c>
      <c r="H21" s="257">
        <f t="shared" si="8"/>
        <v>1263.3999999999983</v>
      </c>
      <c r="I21" s="257">
        <f t="shared" si="8"/>
        <v>1158.5999999999992</v>
      </c>
      <c r="J21" s="257">
        <f t="shared" si="8"/>
        <v>2826.6000000000013</v>
      </c>
      <c r="K21" s="257">
        <f t="shared" si="8"/>
        <v>6106.7999999999956</v>
      </c>
      <c r="L21" s="256">
        <f t="shared" si="8"/>
        <v>-8903.7000000000025</v>
      </c>
      <c r="M21" s="257">
        <f t="shared" si="8"/>
        <v>1989.4000000000015</v>
      </c>
      <c r="N21" s="257">
        <f t="shared" si="8"/>
        <v>3639.6000000000013</v>
      </c>
      <c r="O21" s="257">
        <f t="shared" si="8"/>
        <v>3948.6000000000035</v>
      </c>
      <c r="P21" s="257">
        <f t="shared" si="8"/>
        <v>674.00000000000728</v>
      </c>
      <c r="Q21" s="256">
        <f t="shared" si="8"/>
        <v>-325.79999999999899</v>
      </c>
      <c r="R21" s="257">
        <f t="shared" si="8"/>
        <v>2421.5</v>
      </c>
      <c r="S21" s="257">
        <f t="shared" si="8"/>
        <v>1067.7000000000019</v>
      </c>
      <c r="T21" s="257">
        <f t="shared" si="8"/>
        <v>3414.8999999999996</v>
      </c>
      <c r="U21" s="257">
        <f t="shared" si="8"/>
        <v>6578.2000000000062</v>
      </c>
      <c r="V21" s="256">
        <f t="shared" si="8"/>
        <v>-1908.7999999999993</v>
      </c>
      <c r="W21" s="257">
        <f t="shared" si="8"/>
        <v>3190.4999999999995</v>
      </c>
      <c r="X21" s="257">
        <f t="shared" si="8"/>
        <v>563.30000000000109</v>
      </c>
      <c r="Y21" s="257">
        <v>-12783.400000000001</v>
      </c>
      <c r="Z21" s="257">
        <v>-10938.299999999992</v>
      </c>
      <c r="AA21" s="256">
        <f t="shared" ref="AA21:AJ21" si="9">+AA19+AA20</f>
        <v>-710.10000000000127</v>
      </c>
      <c r="AB21" s="257">
        <f t="shared" si="9"/>
        <v>172.50000000000162</v>
      </c>
      <c r="AC21" s="257">
        <f t="shared" si="9"/>
        <v>-1051.6000000000001</v>
      </c>
      <c r="AD21" s="257">
        <f t="shared" si="9"/>
        <v>-9022.2999999999993</v>
      </c>
      <c r="AE21" s="257">
        <f t="shared" si="9"/>
        <v>-10611.600000000004</v>
      </c>
      <c r="AF21" s="256">
        <f t="shared" si="9"/>
        <v>894.89999999999964</v>
      </c>
      <c r="AG21" s="257">
        <f t="shared" si="9"/>
        <v>-78.000000000001009</v>
      </c>
      <c r="AH21" s="257">
        <f t="shared" si="9"/>
        <v>670.50000000000023</v>
      </c>
      <c r="AI21" s="257">
        <f t="shared" si="9"/>
        <v>-9853.5</v>
      </c>
      <c r="AJ21" s="257">
        <f t="shared" si="9"/>
        <v>-8366.0999999999985</v>
      </c>
      <c r="AK21" s="256">
        <v>331.50000000000091</v>
      </c>
      <c r="AL21" s="257">
        <v>552.49999999999886</v>
      </c>
      <c r="AM21" s="257">
        <v>-2908.7000000000007</v>
      </c>
      <c r="AN21" s="257"/>
      <c r="AO21" s="257"/>
    </row>
    <row r="22" spans="1:41" ht="14.25" customHeight="1" thickTop="1" x14ac:dyDescent="0.3">
      <c r="A22" s="258" t="s">
        <v>101</v>
      </c>
      <c r="B22" s="259"/>
      <c r="C22" s="260"/>
      <c r="D22" s="260"/>
      <c r="E22" s="260"/>
      <c r="F22" s="260"/>
      <c r="G22" s="259"/>
      <c r="H22" s="260"/>
      <c r="I22" s="260"/>
      <c r="J22" s="260"/>
      <c r="K22" s="260"/>
      <c r="L22" s="259"/>
      <c r="M22" s="260"/>
      <c r="N22" s="260"/>
      <c r="O22" s="260"/>
      <c r="P22" s="260"/>
      <c r="Q22" s="242"/>
      <c r="R22" s="260"/>
      <c r="S22" s="260"/>
      <c r="T22" s="260"/>
      <c r="U22" s="260"/>
      <c r="V22" s="251"/>
      <c r="W22" s="244"/>
      <c r="X22" s="244"/>
      <c r="Y22" s="244"/>
      <c r="Z22" s="244"/>
      <c r="AA22" s="261"/>
      <c r="AB22" s="244"/>
      <c r="AC22" s="244"/>
      <c r="AD22" s="262"/>
      <c r="AE22" s="262"/>
      <c r="AF22" s="261"/>
      <c r="AG22" s="244"/>
      <c r="AH22" s="244"/>
      <c r="AI22" s="244"/>
      <c r="AJ22" s="244"/>
      <c r="AK22" s="261"/>
      <c r="AL22" s="244"/>
      <c r="AM22" s="244"/>
      <c r="AN22" s="244"/>
      <c r="AO22" s="244"/>
    </row>
    <row r="23" spans="1:41" ht="14.25" customHeight="1" x14ac:dyDescent="0.3">
      <c r="A23" s="326" t="s">
        <v>105</v>
      </c>
      <c r="B23" s="263" t="s">
        <v>87</v>
      </c>
      <c r="C23" s="264" t="s">
        <v>87</v>
      </c>
      <c r="D23" s="264" t="s">
        <v>87</v>
      </c>
      <c r="E23" s="264" t="s">
        <v>87</v>
      </c>
      <c r="F23" s="264" t="s">
        <v>87</v>
      </c>
      <c r="G23" s="263" t="s">
        <v>87</v>
      </c>
      <c r="H23" s="264" t="s">
        <v>87</v>
      </c>
      <c r="I23" s="264" t="s">
        <v>87</v>
      </c>
      <c r="J23" s="264" t="s">
        <v>87</v>
      </c>
      <c r="K23" s="264" t="s">
        <v>87</v>
      </c>
      <c r="L23" s="263" t="s">
        <v>87</v>
      </c>
      <c r="M23" s="264" t="s">
        <v>87</v>
      </c>
      <c r="N23" s="264" t="s">
        <v>87</v>
      </c>
      <c r="O23" s="264" t="s">
        <v>87</v>
      </c>
      <c r="P23" s="264" t="s">
        <v>87</v>
      </c>
      <c r="Q23" s="263" t="s">
        <v>87</v>
      </c>
      <c r="R23" s="264" t="s">
        <v>87</v>
      </c>
      <c r="S23" s="264" t="s">
        <v>87</v>
      </c>
      <c r="T23" s="264" t="s">
        <v>87</v>
      </c>
      <c r="U23" s="264" t="s">
        <v>87</v>
      </c>
      <c r="V23" s="263">
        <v>54765.4</v>
      </c>
      <c r="W23" s="264">
        <v>98.9</v>
      </c>
      <c r="X23" s="264">
        <v>739.4</v>
      </c>
      <c r="Y23" s="264">
        <v>618.5</v>
      </c>
      <c r="Z23" s="264">
        <v>56222.2</v>
      </c>
      <c r="AA23" s="263">
        <v>0</v>
      </c>
      <c r="AB23" s="264">
        <v>0</v>
      </c>
      <c r="AC23" s="264">
        <v>0</v>
      </c>
      <c r="AD23" s="264">
        <v>0</v>
      </c>
      <c r="AE23" s="264">
        <v>0</v>
      </c>
      <c r="AF23" s="263">
        <v>56.8</v>
      </c>
      <c r="AG23" s="264">
        <v>0</v>
      </c>
      <c r="AH23" s="264">
        <v>0</v>
      </c>
      <c r="AI23" s="264">
        <v>0</v>
      </c>
      <c r="AJ23" s="264">
        <v>0</v>
      </c>
      <c r="AK23" s="263">
        <v>0</v>
      </c>
      <c r="AL23" s="264">
        <v>0</v>
      </c>
      <c r="AM23" s="264">
        <v>0</v>
      </c>
      <c r="AN23" s="264"/>
      <c r="AO23" s="264"/>
    </row>
    <row r="24" spans="1:41" ht="14.25" customHeight="1" thickBot="1" x14ac:dyDescent="0.35">
      <c r="A24" s="324" t="s">
        <v>102</v>
      </c>
      <c r="B24" s="265">
        <v>994.89999999999986</v>
      </c>
      <c r="C24" s="266">
        <v>4760.7999999999993</v>
      </c>
      <c r="D24" s="266">
        <v>1479.5999999999995</v>
      </c>
      <c r="E24" s="266">
        <v>379.99999999999932</v>
      </c>
      <c r="F24" s="266">
        <v>7615.2999999999993</v>
      </c>
      <c r="G24" s="265">
        <v>858.10000000000105</v>
      </c>
      <c r="H24" s="266">
        <v>1263.3999999999983</v>
      </c>
      <c r="I24" s="266">
        <v>1158.5999999999992</v>
      </c>
      <c r="J24" s="257">
        <v>2826.6000000000013</v>
      </c>
      <c r="K24" s="257">
        <v>6106.7999999999956</v>
      </c>
      <c r="L24" s="265">
        <v>-8903.7000000000025</v>
      </c>
      <c r="M24" s="266">
        <v>1989.4000000000015</v>
      </c>
      <c r="N24" s="266">
        <v>3639.6000000000013</v>
      </c>
      <c r="O24" s="266">
        <v>3948.6000000000035</v>
      </c>
      <c r="P24" s="266">
        <v>674.00000000000728</v>
      </c>
      <c r="Q24" s="265">
        <v>-325.79999999999893</v>
      </c>
      <c r="R24" s="266">
        <v>2421.5</v>
      </c>
      <c r="S24" s="266">
        <v>1067.7000000000019</v>
      </c>
      <c r="T24" s="266">
        <v>3414.8999999999996</v>
      </c>
      <c r="U24" s="266">
        <v>6578.2000000000062</v>
      </c>
      <c r="V24" s="265">
        <v>52856.600000000006</v>
      </c>
      <c r="W24" s="266">
        <v>3289.3999999999996</v>
      </c>
      <c r="X24" s="266">
        <v>1302.7000000000012</v>
      </c>
      <c r="Y24" s="266">
        <v>-12164.900000000001</v>
      </c>
      <c r="Z24" s="266">
        <v>45283.900000000009</v>
      </c>
      <c r="AA24" s="265">
        <v>-710.10000000000127</v>
      </c>
      <c r="AB24" s="266">
        <v>172.50000000000162</v>
      </c>
      <c r="AC24" s="266">
        <v>-1051.6000000000001</v>
      </c>
      <c r="AD24" s="266">
        <v>-9022.2999999999993</v>
      </c>
      <c r="AE24" s="266">
        <v>-10611.600000000004</v>
      </c>
      <c r="AF24" s="265">
        <v>951.69999999999959</v>
      </c>
      <c r="AG24" s="266">
        <v>-78.000000000001009</v>
      </c>
      <c r="AH24" s="266">
        <v>670.50000000000023</v>
      </c>
      <c r="AI24" s="266">
        <v>-9853.5</v>
      </c>
      <c r="AJ24" s="266">
        <v>-8309.2999999999993</v>
      </c>
      <c r="AK24" s="265">
        <v>331.50000000000091</v>
      </c>
      <c r="AL24" s="266">
        <v>552.49999999999886</v>
      </c>
      <c r="AM24" s="266">
        <v>-2908.7000000000007</v>
      </c>
      <c r="AN24" s="266"/>
      <c r="AO24" s="266"/>
    </row>
    <row r="25" spans="1:41" ht="14.25" customHeight="1" thickTop="1" x14ac:dyDescent="0.3">
      <c r="A25" s="241"/>
      <c r="B25" s="80"/>
      <c r="C25" s="70"/>
      <c r="D25" s="70"/>
      <c r="E25" s="70"/>
      <c r="F25" s="70"/>
      <c r="G25" s="80"/>
      <c r="H25" s="70"/>
      <c r="I25" s="70"/>
      <c r="J25" s="70"/>
      <c r="K25" s="70"/>
      <c r="L25" s="80"/>
      <c r="M25" s="70"/>
      <c r="N25" s="81"/>
      <c r="O25" s="70"/>
      <c r="P25" s="81"/>
      <c r="Q25" s="80"/>
      <c r="R25" s="70"/>
      <c r="S25" s="70"/>
      <c r="T25" s="260"/>
      <c r="U25" s="260"/>
      <c r="V25" s="259"/>
      <c r="W25" s="267"/>
      <c r="X25" s="267"/>
      <c r="Y25" s="267"/>
      <c r="Z25" s="267"/>
      <c r="AA25" s="268"/>
      <c r="AB25" s="267"/>
      <c r="AC25" s="267"/>
      <c r="AD25" s="267"/>
      <c r="AE25" s="267"/>
      <c r="AF25" s="268"/>
      <c r="AG25" s="267"/>
      <c r="AH25" s="267"/>
      <c r="AI25" s="267"/>
      <c r="AJ25" s="267"/>
      <c r="AK25" s="268"/>
      <c r="AL25" s="267"/>
      <c r="AM25" s="267"/>
      <c r="AN25" s="267"/>
      <c r="AO25" s="267"/>
    </row>
    <row r="26" spans="1:41" ht="14.25" customHeight="1" x14ac:dyDescent="0.3">
      <c r="A26" s="241" t="s">
        <v>98</v>
      </c>
      <c r="B26" s="80"/>
      <c r="C26" s="70"/>
      <c r="D26" s="70"/>
      <c r="E26" s="70"/>
      <c r="F26" s="70"/>
      <c r="G26" s="80"/>
      <c r="H26" s="70"/>
      <c r="I26" s="70"/>
      <c r="J26" s="70"/>
      <c r="K26" s="70"/>
      <c r="L26" s="80"/>
      <c r="M26" s="70"/>
      <c r="N26" s="70"/>
      <c r="O26" s="70"/>
      <c r="P26" s="70"/>
      <c r="Q26" s="80"/>
      <c r="R26" s="70"/>
      <c r="S26" s="70"/>
      <c r="T26" s="269"/>
      <c r="U26" s="269"/>
      <c r="V26" s="259"/>
      <c r="W26" s="270"/>
      <c r="X26" s="270"/>
      <c r="Y26" s="270"/>
      <c r="Z26" s="270"/>
      <c r="AA26" s="271"/>
      <c r="AB26" s="270"/>
      <c r="AC26" s="270"/>
      <c r="AD26" s="270"/>
      <c r="AE26" s="270"/>
      <c r="AF26" s="271"/>
      <c r="AG26" s="270"/>
      <c r="AH26" s="270"/>
      <c r="AI26" s="270"/>
      <c r="AJ26" s="270"/>
      <c r="AK26" s="271"/>
      <c r="AL26" s="270"/>
      <c r="AM26" s="270"/>
      <c r="AN26" s="270"/>
      <c r="AO26" s="270"/>
    </row>
    <row r="27" spans="1:41" ht="14.25" customHeight="1" x14ac:dyDescent="0.3">
      <c r="A27" s="255" t="s">
        <v>99</v>
      </c>
      <c r="B27" s="242">
        <f t="shared" ref="B27:I27" si="10">+B21-B28</f>
        <v>677.59999999999991</v>
      </c>
      <c r="C27" s="243">
        <f t="shared" si="10"/>
        <v>4297.3999999999996</v>
      </c>
      <c r="D27" s="243">
        <f t="shared" si="10"/>
        <v>977.99999999999943</v>
      </c>
      <c r="E27" s="243">
        <f t="shared" si="10"/>
        <v>56.499999999999318</v>
      </c>
      <c r="F27" s="243">
        <f t="shared" si="10"/>
        <v>6009.4</v>
      </c>
      <c r="G27" s="242">
        <f t="shared" si="10"/>
        <v>541.70000000000107</v>
      </c>
      <c r="H27" s="243">
        <f t="shared" si="10"/>
        <v>919.09999999999832</v>
      </c>
      <c r="I27" s="243">
        <f t="shared" si="10"/>
        <v>755.19999999999925</v>
      </c>
      <c r="J27" s="243">
        <v>2410.1000000000013</v>
      </c>
      <c r="K27" s="243">
        <v>4626.0999999999958</v>
      </c>
      <c r="L27" s="242">
        <f t="shared" ref="L27:U27" si="11">+L21-L28</f>
        <v>-9651.9000000000033</v>
      </c>
      <c r="M27" s="243">
        <f t="shared" si="11"/>
        <v>1739.5000000000014</v>
      </c>
      <c r="N27" s="243">
        <f t="shared" si="11"/>
        <v>3349.7000000000012</v>
      </c>
      <c r="O27" s="243">
        <f t="shared" si="11"/>
        <v>3670.3000000000034</v>
      </c>
      <c r="P27" s="243">
        <f t="shared" si="11"/>
        <v>-892.29999999999268</v>
      </c>
      <c r="Q27" s="242">
        <f t="shared" si="11"/>
        <v>-584.39999999999895</v>
      </c>
      <c r="R27" s="243">
        <f t="shared" si="11"/>
        <v>2181.6999999999998</v>
      </c>
      <c r="S27" s="243">
        <f t="shared" si="11"/>
        <v>760.60000000000184</v>
      </c>
      <c r="T27" s="243">
        <f t="shared" si="11"/>
        <v>3028.7</v>
      </c>
      <c r="U27" s="243">
        <f t="shared" si="11"/>
        <v>5386.5000000000064</v>
      </c>
      <c r="V27" s="242">
        <f>+V24-V28</f>
        <v>52642.100000000006</v>
      </c>
      <c r="W27" s="244">
        <f>+W24-W28</f>
        <v>3140.3999999999996</v>
      </c>
      <c r="X27" s="244">
        <f>+X24-X28</f>
        <v>1118.4000000000012</v>
      </c>
      <c r="Y27" s="244">
        <v>-12188.7</v>
      </c>
      <c r="Z27" s="244">
        <v>44712.200000000012</v>
      </c>
      <c r="AA27" s="245">
        <f t="shared" ref="AA27:AJ27" si="12">+AA24-AA28</f>
        <v>-788.90000000000123</v>
      </c>
      <c r="AB27" s="244">
        <f t="shared" si="12"/>
        <v>133.50000000000162</v>
      </c>
      <c r="AC27" s="244">
        <f t="shared" si="12"/>
        <v>-918.50000000000011</v>
      </c>
      <c r="AD27" s="244">
        <f t="shared" si="12"/>
        <v>-8662</v>
      </c>
      <c r="AE27" s="244">
        <f t="shared" si="12"/>
        <v>-10235.900000000003</v>
      </c>
      <c r="AF27" s="245">
        <f t="shared" si="12"/>
        <v>951.79999999999961</v>
      </c>
      <c r="AG27" s="244">
        <f t="shared" si="12"/>
        <v>-25.60000000000101</v>
      </c>
      <c r="AH27" s="244">
        <f t="shared" si="12"/>
        <v>666.50000000000023</v>
      </c>
      <c r="AI27" s="244">
        <f t="shared" si="12"/>
        <v>-9838.9</v>
      </c>
      <c r="AJ27" s="244">
        <f t="shared" si="12"/>
        <v>-8246.1999999999989</v>
      </c>
      <c r="AK27" s="245">
        <v>319.80000000000092</v>
      </c>
      <c r="AL27" s="244">
        <v>474.49999999999886</v>
      </c>
      <c r="AM27" s="244">
        <v>-2986.7000000000007</v>
      </c>
      <c r="AN27" s="244"/>
      <c r="AO27" s="244"/>
    </row>
    <row r="28" spans="1:41" ht="14.25" customHeight="1" thickBot="1" x14ac:dyDescent="0.35">
      <c r="A28" s="322" t="s">
        <v>100</v>
      </c>
      <c r="B28" s="247">
        <v>317.3</v>
      </c>
      <c r="C28" s="248">
        <v>463.4</v>
      </c>
      <c r="D28" s="248">
        <v>501.6</v>
      </c>
      <c r="E28" s="248">
        <v>323.5</v>
      </c>
      <c r="F28" s="248">
        <v>1605.9</v>
      </c>
      <c r="G28" s="247">
        <v>316.39999999999998</v>
      </c>
      <c r="H28" s="248">
        <v>344.3</v>
      </c>
      <c r="I28" s="248">
        <v>403.4</v>
      </c>
      <c r="J28" s="248">
        <v>416.5</v>
      </c>
      <c r="K28" s="248">
        <v>1480.7</v>
      </c>
      <c r="L28" s="247">
        <v>748.19999999999993</v>
      </c>
      <c r="M28" s="248">
        <v>249.9</v>
      </c>
      <c r="N28" s="248">
        <v>289.89999999999998</v>
      </c>
      <c r="O28" s="248">
        <v>278.3</v>
      </c>
      <c r="P28" s="248">
        <v>1566.3</v>
      </c>
      <c r="Q28" s="247">
        <v>258.60000000000002</v>
      </c>
      <c r="R28" s="248">
        <v>239.8</v>
      </c>
      <c r="S28" s="248">
        <v>307.10000000000002</v>
      </c>
      <c r="T28" s="248">
        <v>386.2</v>
      </c>
      <c r="U28" s="248">
        <v>1191.7</v>
      </c>
      <c r="V28" s="247">
        <v>214.5</v>
      </c>
      <c r="W28" s="248">
        <v>149</v>
      </c>
      <c r="X28" s="248">
        <v>184.3</v>
      </c>
      <c r="Y28" s="248">
        <v>23.8</v>
      </c>
      <c r="Z28" s="248">
        <v>571.70000000000005</v>
      </c>
      <c r="AA28" s="247">
        <v>78.8</v>
      </c>
      <c r="AB28" s="248">
        <v>39</v>
      </c>
      <c r="AC28" s="248">
        <v>-133.1</v>
      </c>
      <c r="AD28" s="248">
        <v>-360.3</v>
      </c>
      <c r="AE28" s="248">
        <v>-375.7</v>
      </c>
      <c r="AF28" s="247">
        <v>-0.1</v>
      </c>
      <c r="AG28" s="248">
        <v>-52.4</v>
      </c>
      <c r="AH28" s="248">
        <v>4</v>
      </c>
      <c r="AI28" s="248">
        <v>-14.6</v>
      </c>
      <c r="AJ28" s="248">
        <v>-63.1</v>
      </c>
      <c r="AK28" s="247">
        <v>11.7</v>
      </c>
      <c r="AL28" s="248">
        <v>78</v>
      </c>
      <c r="AM28" s="248">
        <v>78</v>
      </c>
      <c r="AN28" s="248"/>
      <c r="AO28" s="248"/>
    </row>
    <row r="29" spans="1:41" ht="14.5" thickBot="1" x14ac:dyDescent="0.35">
      <c r="A29" s="325" t="s">
        <v>113</v>
      </c>
      <c r="B29" s="317">
        <f t="shared" ref="B29:I29" si="13">+B27+B28</f>
        <v>994.89999999999986</v>
      </c>
      <c r="C29" s="318">
        <f t="shared" si="13"/>
        <v>4760.7999999999993</v>
      </c>
      <c r="D29" s="318">
        <f t="shared" si="13"/>
        <v>1479.5999999999995</v>
      </c>
      <c r="E29" s="318">
        <f t="shared" si="13"/>
        <v>379.99999999999932</v>
      </c>
      <c r="F29" s="318">
        <f t="shared" si="13"/>
        <v>7615.2999999999993</v>
      </c>
      <c r="G29" s="317">
        <f t="shared" si="13"/>
        <v>858.10000000000105</v>
      </c>
      <c r="H29" s="318">
        <f t="shared" si="13"/>
        <v>1263.3999999999983</v>
      </c>
      <c r="I29" s="318">
        <f t="shared" si="13"/>
        <v>1158.5999999999992</v>
      </c>
      <c r="J29" s="318">
        <v>2826.6000000000013</v>
      </c>
      <c r="K29" s="318">
        <v>6106.7999999999956</v>
      </c>
      <c r="L29" s="317">
        <f t="shared" ref="L29:X29" si="14">+L27+L28</f>
        <v>-8903.7000000000025</v>
      </c>
      <c r="M29" s="318">
        <f t="shared" si="14"/>
        <v>1989.4000000000015</v>
      </c>
      <c r="N29" s="318">
        <f t="shared" si="14"/>
        <v>3639.6000000000013</v>
      </c>
      <c r="O29" s="318">
        <f t="shared" si="14"/>
        <v>3948.6000000000035</v>
      </c>
      <c r="P29" s="318">
        <f t="shared" si="14"/>
        <v>674.00000000000728</v>
      </c>
      <c r="Q29" s="317">
        <f t="shared" si="14"/>
        <v>-325.79999999999893</v>
      </c>
      <c r="R29" s="318">
        <f t="shared" si="14"/>
        <v>2421.5</v>
      </c>
      <c r="S29" s="318">
        <f t="shared" si="14"/>
        <v>1067.7000000000019</v>
      </c>
      <c r="T29" s="318">
        <f t="shared" si="14"/>
        <v>3414.8999999999996</v>
      </c>
      <c r="U29" s="318">
        <f t="shared" si="14"/>
        <v>6578.2000000000062</v>
      </c>
      <c r="V29" s="317">
        <f t="shared" si="14"/>
        <v>52856.600000000006</v>
      </c>
      <c r="W29" s="319">
        <f t="shared" si="14"/>
        <v>3289.3999999999996</v>
      </c>
      <c r="X29" s="319">
        <f t="shared" si="14"/>
        <v>1302.7000000000012</v>
      </c>
      <c r="Y29" s="319">
        <v>-12164.900000000001</v>
      </c>
      <c r="Z29" s="319">
        <v>45283.900000000009</v>
      </c>
      <c r="AA29" s="320">
        <f t="shared" ref="AA29:AJ29" si="15">+AA27+AA28</f>
        <v>-710.10000000000127</v>
      </c>
      <c r="AB29" s="319">
        <f t="shared" si="15"/>
        <v>172.50000000000162</v>
      </c>
      <c r="AC29" s="319">
        <f t="shared" si="15"/>
        <v>-1051.6000000000001</v>
      </c>
      <c r="AD29" s="319">
        <f t="shared" si="15"/>
        <v>-9022.2999999999993</v>
      </c>
      <c r="AE29" s="319">
        <f>+AE27+AE28</f>
        <v>-10611.600000000004</v>
      </c>
      <c r="AF29" s="320">
        <f t="shared" si="15"/>
        <v>951.69999999999959</v>
      </c>
      <c r="AG29" s="319">
        <f t="shared" si="15"/>
        <v>-78.000000000001009</v>
      </c>
      <c r="AH29" s="319">
        <f t="shared" si="15"/>
        <v>670.50000000000023</v>
      </c>
      <c r="AI29" s="319">
        <f t="shared" si="15"/>
        <v>-9853.5</v>
      </c>
      <c r="AJ29" s="319">
        <f t="shared" si="15"/>
        <v>-8309.2999999999993</v>
      </c>
      <c r="AK29" s="320">
        <v>331.50000000000091</v>
      </c>
      <c r="AL29" s="319">
        <v>552.49999999999886</v>
      </c>
      <c r="AM29" s="319">
        <v>-2908.7000000000007</v>
      </c>
      <c r="AN29" s="319"/>
      <c r="AO29" s="319"/>
    </row>
    <row r="30" spans="1:41" ht="14.5" thickTop="1" x14ac:dyDescent="0.3">
      <c r="A30" s="272"/>
      <c r="B30" s="36"/>
      <c r="C30" s="36"/>
      <c r="D30" s="36"/>
      <c r="E30" s="36"/>
      <c r="F30" s="36"/>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K30" s="39"/>
      <c r="AL30" s="39"/>
      <c r="AM30" s="39"/>
    </row>
    <row r="31" spans="1:41" ht="14.5" customHeight="1" thickBot="1" x14ac:dyDescent="0.35"/>
    <row r="32" spans="1:41" ht="14.5" customHeight="1" x14ac:dyDescent="0.3">
      <c r="A32" s="426" t="s">
        <v>285</v>
      </c>
      <c r="B32" s="36"/>
      <c r="C32" s="36"/>
      <c r="D32" s="36"/>
      <c r="E32" s="36"/>
      <c r="F32" s="36"/>
      <c r="G32" s="39"/>
      <c r="H32" s="39"/>
      <c r="I32" s="39"/>
      <c r="J32" s="39"/>
      <c r="K32" s="39"/>
      <c r="L32" s="39"/>
      <c r="M32" s="39"/>
      <c r="N32" s="39"/>
      <c r="O32" s="39"/>
      <c r="P32" s="39"/>
      <c r="Q32" s="39"/>
      <c r="R32" s="39"/>
      <c r="S32" s="39"/>
      <c r="T32" s="39"/>
      <c r="U32" s="39"/>
      <c r="V32" s="440"/>
      <c r="W32" s="440"/>
      <c r="X32" s="440"/>
      <c r="Y32" s="440"/>
      <c r="Z32" s="440"/>
      <c r="AA32" s="39"/>
      <c r="AB32" s="39"/>
      <c r="AC32" s="39"/>
      <c r="AD32" s="39"/>
      <c r="AE32" s="39"/>
      <c r="AF32" s="439"/>
      <c r="AG32" s="439"/>
      <c r="AH32" s="439"/>
      <c r="AI32" s="439"/>
      <c r="AJ32" s="439"/>
      <c r="AK32" s="439"/>
      <c r="AL32" s="439"/>
      <c r="AM32" s="439"/>
      <c r="AN32" s="439"/>
      <c r="AO32" s="439"/>
    </row>
    <row r="33" spans="1:41" x14ac:dyDescent="0.3">
      <c r="A33" s="427"/>
      <c r="B33" s="35"/>
      <c r="C33" s="35"/>
      <c r="D33" s="35"/>
      <c r="E33" s="35"/>
      <c r="F33" s="35"/>
      <c r="G33" s="39"/>
      <c r="H33" s="39"/>
      <c r="I33" s="39"/>
      <c r="J33" s="39"/>
      <c r="K33" s="39"/>
      <c r="L33" s="39"/>
      <c r="M33" s="39"/>
      <c r="N33" s="39"/>
      <c r="O33" s="39"/>
      <c r="P33" s="39"/>
      <c r="Q33" s="39"/>
      <c r="R33" s="39"/>
      <c r="S33" s="39"/>
      <c r="T33" s="39"/>
      <c r="U33" s="39"/>
      <c r="V33" s="440"/>
      <c r="W33" s="440"/>
      <c r="X33" s="440"/>
      <c r="Y33" s="440"/>
      <c r="Z33" s="440"/>
      <c r="AA33" s="39"/>
      <c r="AB33" s="39"/>
      <c r="AC33" s="39"/>
      <c r="AD33" s="39"/>
      <c r="AE33" s="39"/>
      <c r="AF33" s="439"/>
      <c r="AG33" s="439"/>
      <c r="AH33" s="439"/>
      <c r="AI33" s="439"/>
      <c r="AJ33" s="439"/>
      <c r="AK33" s="439"/>
      <c r="AL33" s="439"/>
      <c r="AM33" s="439"/>
      <c r="AN33" s="439"/>
      <c r="AO33" s="439"/>
    </row>
    <row r="34" spans="1:41" ht="14.5" thickBot="1" x14ac:dyDescent="0.35">
      <c r="A34" s="428"/>
      <c r="V34" s="440"/>
      <c r="W34" s="440"/>
      <c r="X34" s="440"/>
      <c r="Y34" s="440"/>
      <c r="Z34" s="440"/>
      <c r="AF34" s="439"/>
      <c r="AG34" s="439"/>
      <c r="AH34" s="439"/>
      <c r="AI34" s="439"/>
      <c r="AJ34" s="439"/>
      <c r="AK34" s="439"/>
      <c r="AL34" s="439"/>
      <c r="AM34" s="439"/>
      <c r="AN34" s="439"/>
      <c r="AO34" s="439"/>
    </row>
    <row r="35" spans="1:41" x14ac:dyDescent="0.3">
      <c r="A35" s="241"/>
      <c r="V35" s="440"/>
      <c r="W35" s="440"/>
      <c r="X35" s="440"/>
      <c r="Y35" s="440"/>
      <c r="Z35" s="440"/>
      <c r="AF35" s="439"/>
      <c r="AG35" s="439"/>
      <c r="AH35" s="439"/>
      <c r="AI35" s="439"/>
      <c r="AJ35" s="439"/>
      <c r="AK35" s="439"/>
      <c r="AL35" s="439"/>
      <c r="AM35" s="439"/>
      <c r="AN35" s="439"/>
      <c r="AO35" s="439"/>
    </row>
    <row r="36" spans="1:41" x14ac:dyDescent="0.3">
      <c r="A36" s="241"/>
      <c r="B36" s="27"/>
      <c r="C36" s="27"/>
      <c r="D36" s="27"/>
      <c r="E36" s="27"/>
      <c r="F36" s="27"/>
      <c r="G36" s="27"/>
      <c r="H36" s="27"/>
      <c r="I36" s="27"/>
      <c r="J36" s="27"/>
      <c r="K36" s="27"/>
      <c r="L36" s="27"/>
      <c r="M36" s="27"/>
      <c r="N36" s="27"/>
      <c r="O36" s="27"/>
      <c r="P36" s="27"/>
      <c r="Q36" s="27"/>
      <c r="R36" s="27"/>
      <c r="S36" s="27"/>
      <c r="T36" s="27"/>
      <c r="U36" s="27"/>
      <c r="V36" s="440"/>
      <c r="W36" s="440"/>
      <c r="X36" s="440"/>
      <c r="Y36" s="440"/>
      <c r="Z36" s="440"/>
      <c r="AA36" s="27"/>
      <c r="AB36" s="27"/>
      <c r="AC36" s="27"/>
      <c r="AD36" s="27"/>
      <c r="AE36" s="27"/>
      <c r="AF36" s="27"/>
      <c r="AG36" s="27"/>
      <c r="AH36" s="27"/>
      <c r="AK36" s="27"/>
      <c r="AL36" s="27"/>
      <c r="AM36" s="27"/>
    </row>
    <row r="37" spans="1:41" x14ac:dyDescent="0.3">
      <c r="A37" s="241"/>
      <c r="B37" s="35"/>
      <c r="C37" s="35"/>
      <c r="D37" s="35"/>
      <c r="E37" s="35"/>
      <c r="F37" s="35"/>
      <c r="V37" s="440"/>
      <c r="W37" s="440"/>
      <c r="X37" s="440"/>
      <c r="Y37" s="440"/>
      <c r="Z37" s="440"/>
      <c r="AG37" s="15"/>
      <c r="AH37" s="15"/>
      <c r="AL37" s="15"/>
      <c r="AM37" s="15"/>
    </row>
    <row r="38" spans="1:41" x14ac:dyDescent="0.3">
      <c r="A38" s="241"/>
      <c r="B38" s="15"/>
      <c r="C38" s="15"/>
      <c r="D38" s="15"/>
      <c r="E38" s="15"/>
      <c r="F38" s="35"/>
      <c r="G38" s="15"/>
      <c r="H38" s="15"/>
      <c r="I38" s="15"/>
      <c r="J38" s="15"/>
      <c r="L38" s="15"/>
      <c r="M38" s="15"/>
      <c r="N38" s="15"/>
      <c r="O38" s="15"/>
      <c r="Q38" s="15"/>
      <c r="R38" s="15"/>
      <c r="S38" s="15"/>
      <c r="T38" s="15"/>
      <c r="V38" s="440"/>
      <c r="W38" s="440"/>
      <c r="X38" s="440"/>
      <c r="Y38" s="440"/>
      <c r="Z38" s="440"/>
      <c r="AA38" s="15"/>
      <c r="AB38" s="15"/>
      <c r="AC38" s="15"/>
      <c r="AD38" s="15"/>
      <c r="AF38" s="15"/>
      <c r="AG38" s="15"/>
      <c r="AH38" s="15"/>
      <c r="AK38" s="15"/>
      <c r="AL38" s="15"/>
      <c r="AM38" s="15"/>
    </row>
    <row r="39" spans="1:41" x14ac:dyDescent="0.3">
      <c r="A39" s="241"/>
      <c r="B39" s="15"/>
      <c r="C39" s="15"/>
      <c r="D39" s="15"/>
      <c r="E39" s="15"/>
      <c r="F39" s="35"/>
      <c r="G39" s="15"/>
      <c r="H39" s="15"/>
      <c r="I39" s="15"/>
      <c r="J39" s="15"/>
      <c r="L39" s="15"/>
      <c r="M39" s="15"/>
      <c r="N39" s="15"/>
      <c r="O39" s="15"/>
      <c r="Q39" s="15"/>
      <c r="R39" s="15"/>
      <c r="S39" s="15"/>
      <c r="T39" s="15"/>
      <c r="V39" s="440"/>
      <c r="W39" s="440"/>
      <c r="X39" s="440"/>
      <c r="Y39" s="440"/>
      <c r="Z39" s="440"/>
      <c r="AA39" s="15"/>
      <c r="AB39" s="15"/>
      <c r="AC39" s="15"/>
      <c r="AD39" s="15"/>
      <c r="AF39" s="15"/>
      <c r="AG39" s="15"/>
      <c r="AH39" s="15"/>
      <c r="AK39" s="15"/>
      <c r="AL39" s="15"/>
      <c r="AM39" s="15"/>
    </row>
    <row r="40" spans="1:41" x14ac:dyDescent="0.3">
      <c r="A40" s="258"/>
      <c r="B40" s="15"/>
      <c r="C40" s="15"/>
      <c r="D40" s="15"/>
      <c r="E40" s="15"/>
      <c r="F40" s="35"/>
      <c r="G40" s="15"/>
      <c r="H40" s="15"/>
      <c r="I40" s="15"/>
      <c r="J40" s="15"/>
      <c r="L40" s="15"/>
      <c r="M40" s="15"/>
      <c r="N40" s="15"/>
      <c r="O40" s="15"/>
      <c r="Q40" s="15"/>
      <c r="R40" s="15"/>
      <c r="S40" s="15"/>
      <c r="T40" s="15"/>
      <c r="V40" s="15"/>
      <c r="W40" s="15"/>
      <c r="X40" s="15"/>
      <c r="Y40" s="15"/>
      <c r="AA40" s="15"/>
      <c r="AB40" s="15"/>
      <c r="AC40" s="15"/>
      <c r="AD40" s="15"/>
      <c r="AF40" s="15"/>
      <c r="AG40" s="15"/>
      <c r="AH40" s="15"/>
      <c r="AK40" s="15"/>
      <c r="AL40" s="15"/>
      <c r="AM40" s="15"/>
    </row>
    <row r="41" spans="1:41" s="273" customFormat="1" x14ac:dyDescent="0.3">
      <c r="A41" s="241"/>
      <c r="B41" s="27"/>
      <c r="C41" s="27"/>
      <c r="D41" s="27"/>
      <c r="E41" s="27"/>
      <c r="F41" s="117"/>
      <c r="G41" s="27"/>
      <c r="H41" s="27"/>
      <c r="I41" s="27"/>
      <c r="J41" s="27"/>
      <c r="L41" s="27"/>
      <c r="M41" s="27"/>
      <c r="N41" s="27"/>
      <c r="O41" s="27"/>
      <c r="Q41" s="27"/>
      <c r="R41" s="27"/>
      <c r="S41" s="27"/>
      <c r="T41" s="27"/>
      <c r="V41" s="27"/>
      <c r="W41" s="27"/>
      <c r="X41" s="27"/>
      <c r="Y41" s="27"/>
      <c r="AA41" s="27"/>
      <c r="AB41" s="27"/>
      <c r="AC41" s="27"/>
      <c r="AD41" s="27"/>
      <c r="AF41" s="27"/>
      <c r="AG41" s="27"/>
      <c r="AH41" s="27"/>
      <c r="AK41" s="27"/>
      <c r="AL41" s="27"/>
      <c r="AM41" s="27"/>
    </row>
    <row r="42" spans="1:41" x14ac:dyDescent="0.3">
      <c r="A42" s="241"/>
      <c r="B42" s="15"/>
      <c r="C42" s="15"/>
      <c r="D42" s="15"/>
      <c r="E42" s="15"/>
      <c r="F42" s="35"/>
      <c r="G42" s="15"/>
      <c r="H42" s="15"/>
      <c r="I42" s="15"/>
      <c r="J42" s="15"/>
      <c r="L42" s="15"/>
      <c r="M42" s="15"/>
      <c r="N42" s="15"/>
      <c r="O42" s="15"/>
      <c r="Q42" s="15"/>
      <c r="R42" s="15"/>
      <c r="S42" s="15"/>
      <c r="T42" s="15"/>
      <c r="V42" s="15"/>
      <c r="W42" s="15"/>
      <c r="X42" s="15"/>
      <c r="Y42" s="15"/>
      <c r="AA42" s="15"/>
      <c r="AB42" s="15"/>
      <c r="AC42" s="15"/>
      <c r="AD42" s="15"/>
      <c r="AF42" s="15"/>
      <c r="AG42" s="15"/>
      <c r="AH42" s="15"/>
      <c r="AK42" s="15"/>
      <c r="AL42" s="15"/>
      <c r="AM42" s="15"/>
    </row>
    <row r="43" spans="1:41" x14ac:dyDescent="0.3">
      <c r="A43" s="12"/>
      <c r="B43" s="15"/>
      <c r="C43" s="15"/>
      <c r="D43" s="15"/>
      <c r="E43" s="15"/>
      <c r="F43" s="35"/>
      <c r="G43" s="15"/>
      <c r="H43" s="15"/>
      <c r="I43" s="15"/>
      <c r="J43" s="15"/>
      <c r="L43" s="15"/>
      <c r="M43" s="15"/>
      <c r="N43" s="15"/>
      <c r="O43" s="15"/>
      <c r="Q43" s="15"/>
      <c r="R43" s="15"/>
      <c r="S43" s="15"/>
      <c r="T43" s="15"/>
      <c r="V43" s="15"/>
      <c r="W43" s="15"/>
      <c r="X43" s="15"/>
      <c r="Y43" s="15"/>
      <c r="AA43" s="15"/>
      <c r="AB43" s="15"/>
      <c r="AC43" s="15"/>
      <c r="AD43" s="15"/>
      <c r="AF43" s="15"/>
      <c r="AG43" s="15"/>
      <c r="AH43" s="15"/>
      <c r="AK43" s="15"/>
      <c r="AL43" s="15"/>
      <c r="AM43" s="15"/>
    </row>
    <row r="44" spans="1:41" s="273" customFormat="1" x14ac:dyDescent="0.3">
      <c r="A44" s="24"/>
      <c r="B44" s="44"/>
      <c r="C44" s="44"/>
      <c r="D44" s="44"/>
      <c r="E44" s="44"/>
      <c r="F44" s="117"/>
      <c r="G44" s="44"/>
      <c r="H44" s="44"/>
      <c r="I44" s="44"/>
      <c r="J44" s="44"/>
      <c r="L44" s="44"/>
      <c r="M44" s="44"/>
      <c r="N44" s="44"/>
      <c r="O44" s="44"/>
      <c r="Q44" s="44"/>
      <c r="R44" s="44"/>
      <c r="S44" s="44"/>
      <c r="T44" s="44"/>
      <c r="V44" s="44"/>
      <c r="W44" s="44"/>
      <c r="X44" s="44"/>
      <c r="Y44" s="44"/>
      <c r="AA44" s="44"/>
      <c r="AB44" s="44"/>
      <c r="AC44" s="44"/>
      <c r="AD44" s="44"/>
      <c r="AF44" s="44"/>
      <c r="AG44" s="44"/>
      <c r="AH44" s="44"/>
      <c r="AK44" s="44"/>
      <c r="AL44" s="44"/>
      <c r="AM44" s="44"/>
    </row>
    <row r="45" spans="1:41" x14ac:dyDescent="0.3">
      <c r="A45" s="12"/>
      <c r="B45" s="50"/>
      <c r="C45" s="50"/>
      <c r="D45" s="50"/>
      <c r="E45" s="15"/>
      <c r="F45" s="35"/>
      <c r="G45" s="50"/>
      <c r="H45" s="50"/>
      <c r="I45" s="50"/>
      <c r="J45" s="15"/>
      <c r="L45" s="50"/>
      <c r="M45" s="50"/>
      <c r="N45" s="50"/>
      <c r="O45" s="50"/>
      <c r="Q45" s="50"/>
      <c r="R45" s="50"/>
      <c r="S45" s="50"/>
      <c r="T45" s="50"/>
      <c r="V45" s="50"/>
      <c r="W45" s="50"/>
      <c r="X45" s="50"/>
      <c r="Y45" s="50"/>
      <c r="AA45" s="50"/>
      <c r="AB45" s="50"/>
      <c r="AC45" s="50"/>
      <c r="AD45" s="50"/>
      <c r="AF45" s="50"/>
      <c r="AG45" s="50"/>
      <c r="AH45" s="50"/>
      <c r="AK45" s="50"/>
      <c r="AL45" s="50"/>
      <c r="AM45" s="50"/>
    </row>
    <row r="46" spans="1:41" x14ac:dyDescent="0.3">
      <c r="A46" s="12"/>
      <c r="B46" s="50"/>
      <c r="C46" s="50"/>
      <c r="D46" s="50"/>
      <c r="E46" s="15"/>
      <c r="F46" s="35"/>
      <c r="G46" s="50"/>
      <c r="H46" s="50"/>
      <c r="I46" s="50"/>
      <c r="J46" s="15"/>
      <c r="L46" s="50"/>
      <c r="M46" s="50"/>
      <c r="N46" s="50"/>
      <c r="O46" s="50"/>
      <c r="Q46" s="50"/>
      <c r="R46" s="50"/>
      <c r="S46" s="50"/>
      <c r="T46" s="50"/>
      <c r="V46" s="50"/>
      <c r="W46" s="50"/>
      <c r="X46" s="50"/>
      <c r="Y46" s="50"/>
      <c r="AA46" s="50"/>
      <c r="AB46" s="50"/>
      <c r="AC46" s="50"/>
      <c r="AD46" s="50"/>
      <c r="AF46" s="50"/>
      <c r="AG46" s="50"/>
      <c r="AH46" s="50"/>
      <c r="AK46" s="50"/>
      <c r="AL46" s="50"/>
      <c r="AM46" s="50"/>
    </row>
    <row r="47" spans="1:41" s="273" customFormat="1" x14ac:dyDescent="0.3">
      <c r="A47" s="24"/>
      <c r="B47" s="44"/>
      <c r="C47" s="44"/>
      <c r="D47" s="44"/>
      <c r="E47" s="44"/>
      <c r="F47" s="117"/>
      <c r="G47" s="44"/>
      <c r="H47" s="44"/>
      <c r="I47" s="44"/>
      <c r="J47" s="44"/>
      <c r="L47" s="44"/>
      <c r="M47" s="44"/>
      <c r="N47" s="44"/>
      <c r="O47" s="44"/>
      <c r="Q47" s="44"/>
      <c r="R47" s="44"/>
      <c r="S47" s="44"/>
      <c r="T47" s="44"/>
      <c r="V47" s="44"/>
      <c r="W47" s="44"/>
      <c r="X47" s="44"/>
      <c r="Y47" s="44"/>
      <c r="AA47" s="44"/>
      <c r="AB47" s="44"/>
      <c r="AC47" s="44"/>
      <c r="AD47" s="44"/>
      <c r="AF47" s="44"/>
      <c r="AG47" s="44"/>
      <c r="AH47" s="44"/>
      <c r="AK47" s="44"/>
      <c r="AL47" s="44"/>
      <c r="AM47" s="44"/>
    </row>
    <row r="48" spans="1:41" s="273" customFormat="1" x14ac:dyDescent="0.3">
      <c r="A48" s="24"/>
      <c r="B48" s="44"/>
      <c r="C48" s="44"/>
      <c r="D48" s="44"/>
      <c r="E48" s="44"/>
      <c r="F48" s="117"/>
      <c r="G48" s="44"/>
      <c r="H48" s="44"/>
      <c r="I48" s="44"/>
      <c r="J48" s="44"/>
      <c r="L48" s="44"/>
      <c r="M48" s="44"/>
      <c r="N48" s="44"/>
      <c r="O48" s="44"/>
      <c r="Q48" s="44"/>
      <c r="R48" s="44"/>
      <c r="S48" s="44"/>
      <c r="T48" s="44"/>
      <c r="V48" s="44"/>
      <c r="W48" s="44"/>
      <c r="X48" s="44"/>
      <c r="Y48" s="44"/>
      <c r="AA48" s="44"/>
      <c r="AB48" s="44"/>
      <c r="AC48" s="44"/>
      <c r="AD48" s="44"/>
      <c r="AF48" s="44"/>
      <c r="AG48" s="44"/>
      <c r="AH48" s="44"/>
      <c r="AK48" s="44"/>
      <c r="AL48" s="44"/>
      <c r="AM48" s="44"/>
    </row>
    <row r="49" spans="1:39" x14ac:dyDescent="0.3">
      <c r="A49" s="24"/>
      <c r="F49" s="35"/>
    </row>
    <row r="50" spans="1:39" x14ac:dyDescent="0.3">
      <c r="A50" s="12"/>
      <c r="B50" s="15"/>
      <c r="C50" s="15"/>
      <c r="D50" s="15"/>
      <c r="E50" s="15"/>
      <c r="F50" s="35"/>
      <c r="G50" s="15"/>
      <c r="H50" s="15"/>
      <c r="I50" s="15"/>
      <c r="J50" s="15"/>
      <c r="L50" s="15"/>
      <c r="M50" s="15"/>
      <c r="N50" s="15"/>
      <c r="O50" s="15"/>
      <c r="Q50" s="15"/>
      <c r="R50" s="15"/>
      <c r="S50" s="15"/>
      <c r="T50" s="15"/>
      <c r="V50" s="15"/>
      <c r="W50" s="15"/>
      <c r="X50" s="15"/>
      <c r="Y50" s="15"/>
      <c r="AA50" s="15"/>
      <c r="AB50" s="15"/>
      <c r="AC50" s="15"/>
      <c r="AD50" s="15"/>
      <c r="AF50" s="15"/>
      <c r="AG50" s="15"/>
      <c r="AH50" s="15"/>
      <c r="AK50" s="15"/>
      <c r="AL50" s="15"/>
      <c r="AM50" s="15"/>
    </row>
    <row r="51" spans="1:39" x14ac:dyDescent="0.3">
      <c r="A51" s="24"/>
      <c r="F51" s="35"/>
    </row>
    <row r="52" spans="1:39" s="273" customFormat="1" x14ac:dyDescent="0.3">
      <c r="A52" s="24"/>
      <c r="B52" s="45"/>
      <c r="C52" s="45"/>
      <c r="D52" s="45"/>
      <c r="E52" s="45"/>
      <c r="F52" s="45"/>
      <c r="G52" s="45"/>
      <c r="H52" s="45"/>
      <c r="I52" s="45"/>
      <c r="J52" s="45"/>
      <c r="L52" s="45"/>
      <c r="M52" s="45"/>
      <c r="N52" s="45"/>
      <c r="O52" s="45"/>
      <c r="Q52" s="45"/>
      <c r="R52" s="45"/>
      <c r="S52" s="45"/>
      <c r="T52" s="45"/>
      <c r="V52" s="45"/>
      <c r="W52" s="45"/>
      <c r="X52" s="45"/>
      <c r="Y52" s="45"/>
      <c r="AA52" s="45"/>
      <c r="AB52" s="45"/>
      <c r="AC52" s="45"/>
      <c r="AD52" s="45"/>
      <c r="AF52" s="45"/>
      <c r="AG52" s="45"/>
      <c r="AH52" s="45"/>
      <c r="AK52" s="45"/>
      <c r="AL52" s="45"/>
      <c r="AM52" s="45"/>
    </row>
    <row r="53" spans="1:39" x14ac:dyDescent="0.3">
      <c r="A53" s="12"/>
      <c r="B53" s="316"/>
      <c r="C53" s="316"/>
      <c r="D53" s="316"/>
      <c r="E53" s="316"/>
      <c r="F53" s="35"/>
      <c r="G53" s="316"/>
      <c r="H53" s="316"/>
      <c r="I53" s="316"/>
      <c r="J53" s="316"/>
      <c r="L53" s="316"/>
      <c r="M53" s="316"/>
      <c r="N53" s="316"/>
      <c r="O53" s="316"/>
      <c r="Q53" s="316"/>
      <c r="R53" s="316"/>
      <c r="S53" s="316"/>
      <c r="T53" s="316"/>
      <c r="V53" s="316"/>
      <c r="W53" s="316"/>
      <c r="X53" s="316"/>
      <c r="Y53" s="316"/>
      <c r="AA53" s="316"/>
      <c r="AB53" s="316"/>
      <c r="AC53" s="316"/>
      <c r="AD53" s="316"/>
      <c r="AF53" s="316"/>
      <c r="AG53" s="316"/>
      <c r="AH53" s="316"/>
      <c r="AK53" s="316"/>
      <c r="AL53" s="316"/>
      <c r="AM53" s="316"/>
    </row>
    <row r="54" spans="1:39" x14ac:dyDescent="0.3">
      <c r="A54" s="24"/>
      <c r="B54" s="35"/>
      <c r="C54" s="35"/>
      <c r="D54" s="35"/>
      <c r="E54" s="35"/>
      <c r="F54" s="35"/>
      <c r="J54" s="316"/>
      <c r="T54" s="316"/>
    </row>
    <row r="55" spans="1:39" x14ac:dyDescent="0.3">
      <c r="B55" s="38"/>
      <c r="C55" s="38"/>
      <c r="D55" s="38"/>
      <c r="E55" s="38"/>
      <c r="F55" s="35"/>
      <c r="G55" s="38"/>
      <c r="H55" s="38"/>
      <c r="I55" s="38"/>
      <c r="J55" s="38"/>
      <c r="L55" s="38"/>
      <c r="M55" s="38"/>
      <c r="N55" s="38"/>
      <c r="O55" s="38"/>
      <c r="Q55" s="38"/>
      <c r="R55" s="38"/>
      <c r="S55" s="38"/>
      <c r="T55" s="38"/>
      <c r="V55" s="38"/>
      <c r="W55" s="38"/>
      <c r="X55" s="38"/>
      <c r="Y55" s="38"/>
      <c r="AA55" s="38"/>
      <c r="AB55" s="38"/>
      <c r="AC55" s="38"/>
      <c r="AD55" s="38"/>
      <c r="AF55" s="38"/>
      <c r="AG55" s="38"/>
      <c r="AH55" s="38"/>
      <c r="AK55" s="38"/>
      <c r="AL55" s="38"/>
      <c r="AM55" s="38"/>
    </row>
    <row r="56" spans="1:39" x14ac:dyDescent="0.3">
      <c r="B56" s="38"/>
      <c r="C56" s="38"/>
      <c r="D56" s="38"/>
      <c r="E56" s="38"/>
      <c r="F56" s="35"/>
      <c r="G56" s="38"/>
      <c r="H56" s="38"/>
      <c r="I56" s="38"/>
      <c r="J56" s="38"/>
      <c r="L56" s="38"/>
      <c r="M56" s="38"/>
      <c r="N56" s="38"/>
      <c r="O56" s="38"/>
      <c r="Q56" s="38"/>
      <c r="R56" s="38"/>
      <c r="S56" s="38"/>
      <c r="T56" s="38"/>
      <c r="V56" s="38"/>
      <c r="W56" s="38"/>
      <c r="X56" s="38"/>
      <c r="Y56" s="38"/>
      <c r="AA56" s="38"/>
      <c r="AB56" s="38"/>
      <c r="AC56" s="38"/>
      <c r="AD56" s="38"/>
      <c r="AF56" s="38"/>
      <c r="AG56" s="38"/>
      <c r="AH56" s="38"/>
      <c r="AK56" s="38"/>
      <c r="AL56" s="38"/>
      <c r="AM56" s="38"/>
    </row>
    <row r="57" spans="1:39" x14ac:dyDescent="0.3">
      <c r="B57" s="38"/>
      <c r="C57" s="38"/>
      <c r="D57" s="38"/>
      <c r="E57" s="38"/>
      <c r="F57" s="35"/>
      <c r="G57" s="38"/>
      <c r="H57" s="38"/>
      <c r="I57" s="38"/>
      <c r="J57" s="38"/>
      <c r="L57" s="38"/>
      <c r="M57" s="38"/>
      <c r="N57" s="38"/>
      <c r="O57" s="38"/>
      <c r="Q57" s="38"/>
      <c r="R57" s="38"/>
      <c r="S57" s="38"/>
      <c r="T57" s="38"/>
      <c r="V57" s="38"/>
      <c r="W57" s="38"/>
      <c r="X57" s="38"/>
      <c r="Y57" s="38"/>
      <c r="AA57" s="38"/>
      <c r="AB57" s="38"/>
      <c r="AC57" s="38"/>
      <c r="AD57" s="38"/>
      <c r="AF57" s="38"/>
      <c r="AG57" s="38"/>
      <c r="AH57" s="38"/>
      <c r="AK57" s="38"/>
      <c r="AL57" s="38"/>
      <c r="AM57" s="38"/>
    </row>
    <row r="58" spans="1:39" x14ac:dyDescent="0.3">
      <c r="B58" s="38"/>
      <c r="C58" s="38"/>
      <c r="D58" s="38"/>
      <c r="E58" s="38"/>
      <c r="F58" s="35"/>
      <c r="G58" s="38"/>
      <c r="H58" s="38"/>
      <c r="I58" s="38"/>
      <c r="J58" s="38"/>
      <c r="L58" s="38"/>
      <c r="M58" s="38"/>
      <c r="N58" s="38"/>
      <c r="O58" s="38"/>
      <c r="Q58" s="38"/>
      <c r="R58" s="38"/>
      <c r="S58" s="38"/>
      <c r="T58" s="38"/>
      <c r="V58" s="38"/>
      <c r="W58" s="38"/>
      <c r="X58" s="38"/>
      <c r="Y58" s="38"/>
      <c r="AA58" s="38"/>
      <c r="AB58" s="38"/>
      <c r="AC58" s="38"/>
      <c r="AD58" s="38"/>
      <c r="AF58" s="38"/>
      <c r="AG58" s="38"/>
      <c r="AH58" s="38"/>
      <c r="AK58" s="38"/>
      <c r="AL58" s="38"/>
      <c r="AM58" s="38"/>
    </row>
    <row r="59" spans="1:39" x14ac:dyDescent="0.3">
      <c r="A59" s="273"/>
      <c r="B59" s="118"/>
      <c r="C59" s="118"/>
      <c r="D59" s="118"/>
      <c r="E59" s="118"/>
      <c r="F59" s="27"/>
      <c r="G59" s="118"/>
      <c r="H59" s="118"/>
      <c r="I59" s="118"/>
      <c r="J59" s="118"/>
      <c r="L59" s="118"/>
      <c r="M59" s="118"/>
      <c r="N59" s="118"/>
      <c r="O59" s="118"/>
      <c r="Q59" s="118"/>
      <c r="R59" s="118"/>
      <c r="S59" s="118"/>
      <c r="T59" s="118"/>
      <c r="U59" s="118"/>
      <c r="V59" s="118"/>
      <c r="W59" s="118"/>
      <c r="X59" s="118"/>
      <c r="Y59" s="118"/>
      <c r="Z59" s="118"/>
      <c r="AA59" s="118"/>
      <c r="AB59" s="118"/>
      <c r="AC59" s="118"/>
      <c r="AD59" s="118"/>
      <c r="AF59" s="118"/>
      <c r="AG59" s="118"/>
      <c r="AH59" s="118"/>
      <c r="AK59" s="118"/>
      <c r="AL59" s="118"/>
      <c r="AM59" s="118"/>
    </row>
    <row r="60" spans="1:39" x14ac:dyDescent="0.3">
      <c r="A60" s="28"/>
      <c r="B60" s="35"/>
      <c r="C60" s="35"/>
      <c r="D60" s="35"/>
      <c r="E60" s="35"/>
      <c r="F60" s="35"/>
    </row>
    <row r="61" spans="1:39" x14ac:dyDescent="0.3">
      <c r="A61" s="273"/>
      <c r="B61" s="38"/>
      <c r="C61" s="38"/>
      <c r="D61" s="38"/>
      <c r="E61" s="38"/>
    </row>
    <row r="62" spans="1:39" x14ac:dyDescent="0.3">
      <c r="A62" s="273"/>
      <c r="B62" s="38"/>
      <c r="C62" s="38"/>
      <c r="D62" s="38"/>
      <c r="E62" s="38"/>
      <c r="G62" s="38"/>
      <c r="H62" s="38"/>
      <c r="I62" s="38"/>
      <c r="J62" s="38"/>
      <c r="L62" s="38"/>
      <c r="M62" s="38"/>
      <c r="N62" s="38"/>
      <c r="O62" s="38"/>
      <c r="Q62" s="38"/>
      <c r="R62" s="38"/>
      <c r="S62" s="38"/>
      <c r="T62" s="38"/>
      <c r="V62" s="38"/>
      <c r="W62" s="38"/>
      <c r="X62" s="38"/>
      <c r="Y62" s="38"/>
      <c r="AA62" s="38"/>
      <c r="AB62" s="38"/>
      <c r="AC62" s="38"/>
      <c r="AD62" s="38"/>
      <c r="AF62" s="38"/>
      <c r="AG62" s="38"/>
      <c r="AH62" s="38"/>
      <c r="AK62" s="38"/>
      <c r="AL62" s="38"/>
      <c r="AM62" s="38"/>
    </row>
    <row r="63" spans="1:39" x14ac:dyDescent="0.3">
      <c r="A63" s="273"/>
      <c r="B63" s="38"/>
      <c r="C63" s="38"/>
      <c r="D63" s="38"/>
      <c r="E63" s="38"/>
      <c r="G63" s="38"/>
      <c r="H63" s="38"/>
      <c r="I63" s="38"/>
      <c r="J63" s="38"/>
      <c r="L63" s="38"/>
      <c r="M63" s="38"/>
      <c r="N63" s="38"/>
      <c r="O63" s="38"/>
      <c r="Q63" s="38"/>
      <c r="R63" s="38"/>
      <c r="S63" s="38"/>
      <c r="T63" s="38"/>
      <c r="V63" s="38"/>
      <c r="W63" s="38"/>
      <c r="X63" s="38"/>
      <c r="Y63" s="38"/>
      <c r="AA63" s="38"/>
      <c r="AB63" s="38"/>
      <c r="AC63" s="38"/>
      <c r="AD63" s="38"/>
      <c r="AF63" s="38"/>
      <c r="AG63" s="38"/>
      <c r="AH63" s="38"/>
      <c r="AK63" s="38"/>
      <c r="AL63" s="38"/>
      <c r="AM63" s="38"/>
    </row>
    <row r="64" spans="1:39" x14ac:dyDescent="0.3">
      <c r="A64" s="273"/>
      <c r="B64" s="38"/>
      <c r="C64" s="38"/>
      <c r="D64" s="38"/>
      <c r="E64" s="38"/>
      <c r="G64" s="38"/>
      <c r="H64" s="38"/>
      <c r="I64" s="38"/>
      <c r="J64" s="38"/>
      <c r="L64" s="38"/>
      <c r="M64" s="38"/>
      <c r="N64" s="38"/>
      <c r="O64" s="38"/>
      <c r="Q64" s="38"/>
      <c r="R64" s="38"/>
      <c r="S64" s="38"/>
      <c r="T64" s="38"/>
      <c r="V64" s="38"/>
      <c r="W64" s="38"/>
      <c r="X64" s="38"/>
      <c r="Y64" s="38"/>
      <c r="AA64" s="38"/>
      <c r="AB64" s="38"/>
      <c r="AC64" s="38"/>
      <c r="AD64" s="38"/>
      <c r="AF64" s="38"/>
      <c r="AG64" s="38"/>
      <c r="AH64" s="38"/>
      <c r="AK64" s="38"/>
      <c r="AL64" s="38"/>
      <c r="AM64" s="38"/>
    </row>
    <row r="65" spans="1:39" x14ac:dyDescent="0.3">
      <c r="A65" s="273"/>
      <c r="B65" s="38"/>
      <c r="C65" s="38"/>
      <c r="D65" s="38"/>
      <c r="E65" s="38"/>
      <c r="G65" s="38"/>
      <c r="H65" s="38"/>
      <c r="I65" s="38"/>
      <c r="J65" s="38"/>
      <c r="L65" s="38"/>
      <c r="M65" s="38"/>
      <c r="N65" s="38"/>
      <c r="O65" s="38"/>
      <c r="Q65" s="38"/>
      <c r="R65" s="38"/>
      <c r="S65" s="38"/>
      <c r="T65" s="38"/>
      <c r="V65" s="38"/>
      <c r="W65" s="38"/>
      <c r="X65" s="38"/>
      <c r="Y65" s="38"/>
      <c r="AA65" s="38"/>
      <c r="AB65" s="38"/>
      <c r="AC65" s="38"/>
      <c r="AD65" s="38"/>
      <c r="AF65" s="38"/>
      <c r="AG65" s="38"/>
      <c r="AH65" s="38"/>
      <c r="AK65" s="38"/>
      <c r="AL65" s="38"/>
      <c r="AM65" s="38"/>
    </row>
    <row r="66" spans="1:39" x14ac:dyDescent="0.3">
      <c r="A66" s="273"/>
      <c r="B66" s="38"/>
      <c r="C66" s="38"/>
      <c r="D66" s="38"/>
      <c r="E66" s="118"/>
      <c r="F66" s="120"/>
      <c r="G66" s="118"/>
      <c r="H66" s="118"/>
      <c r="I66" s="118"/>
      <c r="J66" s="118"/>
      <c r="L66" s="118"/>
      <c r="M66" s="118"/>
      <c r="N66" s="118"/>
      <c r="O66" s="118"/>
      <c r="Q66" s="118"/>
      <c r="R66" s="118"/>
      <c r="S66" s="118"/>
      <c r="T66" s="118"/>
      <c r="U66" s="118"/>
      <c r="V66" s="118"/>
      <c r="W66" s="118"/>
      <c r="X66" s="118"/>
      <c r="Y66" s="118"/>
      <c r="Z66" s="118"/>
      <c r="AA66" s="118"/>
      <c r="AB66" s="118"/>
      <c r="AC66" s="118"/>
      <c r="AD66" s="118"/>
      <c r="AF66" s="118"/>
      <c r="AG66" s="118"/>
      <c r="AH66" s="118"/>
      <c r="AK66" s="118"/>
      <c r="AL66" s="118"/>
      <c r="AM66" s="118"/>
    </row>
    <row r="67" spans="1:39" x14ac:dyDescent="0.3">
      <c r="A67" s="28"/>
    </row>
    <row r="69" spans="1:39" ht="16.5" customHeight="1" x14ac:dyDescent="0.3">
      <c r="A69" s="51"/>
    </row>
    <row r="70" spans="1:39" x14ac:dyDescent="0.3">
      <c r="A70" s="51"/>
    </row>
    <row r="71" spans="1:39" x14ac:dyDescent="0.3">
      <c r="A71" s="51"/>
    </row>
  </sheetData>
  <mergeCells count="12">
    <mergeCell ref="AK3:AO3"/>
    <mergeCell ref="AK32:AO35"/>
    <mergeCell ref="A32:A34"/>
    <mergeCell ref="AF32:AJ35"/>
    <mergeCell ref="V32:Z39"/>
    <mergeCell ref="AA3:AE3"/>
    <mergeCell ref="B3:F3"/>
    <mergeCell ref="G3:K3"/>
    <mergeCell ref="L3:P3"/>
    <mergeCell ref="Q3:U3"/>
    <mergeCell ref="V3:Z3"/>
    <mergeCell ref="AF3:AJ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7EE8E-4945-4926-971E-AC6A640A97F1}">
  <dimension ref="A1:AW75"/>
  <sheetViews>
    <sheetView showGridLines="0" zoomScale="45" zoomScaleNormal="130" workbookViewId="0">
      <pane xSplit="1" ySplit="5" topLeftCell="B6" activePane="bottomRight" state="frozen"/>
      <selection pane="topRight" activeCell="B1" sqref="B1"/>
      <selection pane="bottomLeft" activeCell="A6" sqref="A6"/>
      <selection pane="bottomRight" activeCell="AJ14" sqref="AJ14"/>
    </sheetView>
  </sheetViews>
  <sheetFormatPr baseColWidth="10" defaultColWidth="9.08984375" defaultRowHeight="14.5" outlineLevelCol="1" x14ac:dyDescent="0.35"/>
  <cols>
    <col min="1" max="1" width="40.1796875" customWidth="1"/>
    <col min="2" max="2" width="11.453125" style="41" customWidth="1"/>
    <col min="3" max="3" width="11.453125" customWidth="1"/>
    <col min="4" max="4" width="9.81640625" customWidth="1"/>
    <col min="5" max="5" width="10.81640625" bestFit="1" customWidth="1"/>
    <col min="6" max="6" width="11.453125" customWidth="1"/>
    <col min="7" max="7" width="11.453125" hidden="1" customWidth="1" outlineLevel="1"/>
    <col min="8" max="8" width="10.81640625" style="41" bestFit="1" customWidth="1" collapsed="1"/>
    <col min="9" max="11" width="10.81640625" bestFit="1" customWidth="1"/>
    <col min="12" max="12" width="11.453125" hidden="1" customWidth="1" outlineLevel="1"/>
    <col min="13" max="13" width="12.81640625" customWidth="1" collapsed="1"/>
    <col min="15" max="15" width="10.6328125" style="41" bestFit="1" customWidth="1"/>
    <col min="16" max="16" width="10.6328125" bestFit="1" customWidth="1"/>
    <col min="17" max="17" width="11.6328125" customWidth="1"/>
    <col min="18" max="18" width="11.08984375" style="143" customWidth="1"/>
    <col min="19" max="19" width="11.453125" style="143" bestFit="1" customWidth="1"/>
    <col min="20" max="20" width="11.453125" hidden="1" customWidth="1" outlineLevel="1"/>
    <col min="21" max="21" width="10.6328125" style="41" bestFit="1" customWidth="1" collapsed="1"/>
    <col min="22" max="24" width="10.6328125" bestFit="1" customWidth="1"/>
    <col min="25" max="25" width="10.81640625" bestFit="1" customWidth="1"/>
    <col min="26" max="26" width="11.453125" hidden="1" customWidth="1" outlineLevel="1"/>
    <col min="27" max="27" width="10.81640625" style="41" bestFit="1" customWidth="1" collapsed="1"/>
    <col min="28" max="29" width="10.81640625" bestFit="1" customWidth="1"/>
    <col min="30" max="30" width="10.54296875" bestFit="1" customWidth="1"/>
    <col min="31" max="31" width="11.36328125" bestFit="1" customWidth="1"/>
    <col min="32" max="32" width="11.453125" hidden="1" customWidth="1" outlineLevel="1"/>
    <col min="33" max="33" width="10.54296875" style="41" bestFit="1" customWidth="1" collapsed="1"/>
    <col min="34" max="35" width="10" bestFit="1" customWidth="1"/>
    <col min="36" max="36" width="11.1796875" bestFit="1" customWidth="1"/>
    <col min="37" max="37" width="10.54296875" bestFit="1" customWidth="1"/>
    <col min="38" max="38" width="11.453125" hidden="1" customWidth="1" outlineLevel="1"/>
    <col min="39" max="39" width="9.90625" style="41" customWidth="1" collapsed="1"/>
    <col min="40" max="40" width="9.90625" bestFit="1" customWidth="1"/>
    <col min="41" max="42" width="10.36328125" bestFit="1" customWidth="1"/>
    <col min="43" max="43" width="11.1796875" bestFit="1" customWidth="1"/>
    <col min="44" max="44" width="11.453125" hidden="1" customWidth="1" outlineLevel="1"/>
    <col min="45" max="45" width="9.90625" style="41" bestFit="1" customWidth="1" collapsed="1"/>
    <col min="46" max="46" width="9.81640625" bestFit="1" customWidth="1"/>
    <col min="47" max="47" width="10.36328125" bestFit="1" customWidth="1"/>
  </cols>
  <sheetData>
    <row r="1" spans="1:48" x14ac:dyDescent="0.35">
      <c r="AJ1" s="143"/>
      <c r="AK1" s="143"/>
    </row>
    <row r="2" spans="1:48" x14ac:dyDescent="0.35">
      <c r="AJ2" s="143"/>
      <c r="AK2" s="143"/>
    </row>
    <row r="3" spans="1:48" s="3" customFormat="1" ht="18.75" customHeight="1" x14ac:dyDescent="0.35">
      <c r="A3" s="1" t="s">
        <v>41</v>
      </c>
      <c r="B3" s="431" t="s">
        <v>118</v>
      </c>
      <c r="C3" s="432"/>
      <c r="D3" s="432"/>
      <c r="E3" s="432"/>
      <c r="F3" s="433"/>
      <c r="G3" s="98"/>
      <c r="H3" s="174">
        <v>2018</v>
      </c>
      <c r="I3" s="175"/>
      <c r="J3" s="175"/>
      <c r="K3" s="175"/>
      <c r="L3" s="98"/>
      <c r="M3" s="176" t="s">
        <v>120</v>
      </c>
      <c r="O3" s="431">
        <v>2019</v>
      </c>
      <c r="P3" s="432"/>
      <c r="Q3" s="432"/>
      <c r="R3" s="432"/>
      <c r="S3" s="433"/>
      <c r="T3" s="98"/>
      <c r="U3" s="431">
        <v>2020</v>
      </c>
      <c r="V3" s="432"/>
      <c r="W3" s="432"/>
      <c r="X3" s="432"/>
      <c r="Y3" s="433"/>
      <c r="Z3" s="98"/>
      <c r="AA3" s="431">
        <v>2021</v>
      </c>
      <c r="AB3" s="432"/>
      <c r="AC3" s="432"/>
      <c r="AD3" s="432"/>
      <c r="AE3" s="433"/>
      <c r="AF3" s="98"/>
      <c r="AG3" s="431" t="s">
        <v>116</v>
      </c>
      <c r="AH3" s="432"/>
      <c r="AI3" s="432"/>
      <c r="AJ3" s="432"/>
      <c r="AK3" s="433"/>
      <c r="AL3" s="98"/>
      <c r="AM3" s="431">
        <v>2023</v>
      </c>
      <c r="AN3" s="432"/>
      <c r="AO3" s="432"/>
      <c r="AP3" s="432"/>
      <c r="AQ3" s="433"/>
      <c r="AR3" s="98"/>
      <c r="AS3" s="437" t="s">
        <v>117</v>
      </c>
      <c r="AT3" s="438"/>
      <c r="AU3" s="438"/>
      <c r="AV3" s="438"/>
    </row>
    <row r="4" spans="1:48" ht="14.25" customHeight="1" x14ac:dyDescent="0.35">
      <c r="A4" s="4"/>
      <c r="B4" s="6" t="s">
        <v>8</v>
      </c>
      <c r="C4" s="7" t="s">
        <v>9</v>
      </c>
      <c r="D4" s="7" t="s">
        <v>10</v>
      </c>
      <c r="E4" s="7" t="s">
        <v>11</v>
      </c>
      <c r="F4" s="127" t="s">
        <v>7</v>
      </c>
      <c r="G4" s="127"/>
      <c r="M4" s="176" t="s">
        <v>120</v>
      </c>
      <c r="O4" s="6" t="s">
        <v>43</v>
      </c>
      <c r="P4" s="7" t="s">
        <v>46</v>
      </c>
      <c r="Q4" s="7" t="s">
        <v>47</v>
      </c>
      <c r="R4" s="144" t="s">
        <v>48</v>
      </c>
      <c r="S4" s="144" t="s">
        <v>7</v>
      </c>
      <c r="T4" s="127"/>
      <c r="U4" s="6" t="s">
        <v>50</v>
      </c>
      <c r="V4" s="7" t="s">
        <v>52</v>
      </c>
      <c r="W4" s="7" t="s">
        <v>53</v>
      </c>
      <c r="X4" s="7" t="s">
        <v>55</v>
      </c>
      <c r="Y4" s="7" t="s">
        <v>7</v>
      </c>
      <c r="Z4" s="127"/>
      <c r="AA4" s="6" t="s">
        <v>56</v>
      </c>
      <c r="AB4" s="7" t="s">
        <v>57</v>
      </c>
      <c r="AC4" s="7" t="s">
        <v>58</v>
      </c>
      <c r="AD4" s="7" t="s">
        <v>60</v>
      </c>
      <c r="AE4" s="7" t="s">
        <v>7</v>
      </c>
      <c r="AF4" s="127"/>
      <c r="AG4" s="6" t="s">
        <v>61</v>
      </c>
      <c r="AH4" s="7" t="s">
        <v>64</v>
      </c>
      <c r="AI4" s="7" t="s">
        <v>65</v>
      </c>
      <c r="AJ4" s="144" t="s">
        <v>66</v>
      </c>
      <c r="AK4" s="144" t="s">
        <v>7</v>
      </c>
      <c r="AL4" s="127"/>
      <c r="AM4" s="6" t="s">
        <v>67</v>
      </c>
      <c r="AN4" s="7" t="s">
        <v>68</v>
      </c>
      <c r="AO4" s="7" t="s">
        <v>69</v>
      </c>
      <c r="AP4" s="7" t="s">
        <v>70</v>
      </c>
      <c r="AQ4" s="7" t="s">
        <v>7</v>
      </c>
      <c r="AR4" s="127"/>
      <c r="AS4" s="6" t="s">
        <v>71</v>
      </c>
      <c r="AT4" s="7" t="s">
        <v>72</v>
      </c>
      <c r="AU4" s="7" t="s">
        <v>73</v>
      </c>
    </row>
    <row r="5" spans="1:48" ht="14.25" customHeight="1" thickBot="1" x14ac:dyDescent="0.4">
      <c r="A5" s="4"/>
      <c r="B5" s="22"/>
      <c r="C5" s="23"/>
      <c r="F5" s="128"/>
      <c r="G5" s="128"/>
      <c r="H5" s="6" t="s">
        <v>122</v>
      </c>
      <c r="I5" s="7" t="s">
        <v>123</v>
      </c>
      <c r="J5" s="7" t="s">
        <v>124</v>
      </c>
      <c r="K5" s="7" t="s">
        <v>125</v>
      </c>
      <c r="L5" s="179" t="s">
        <v>121</v>
      </c>
      <c r="M5" s="7" t="s">
        <v>119</v>
      </c>
      <c r="T5" s="128"/>
      <c r="Z5" s="128"/>
      <c r="AF5" s="128"/>
      <c r="AJ5" s="143"/>
      <c r="AK5" s="143"/>
      <c r="AL5" s="128"/>
      <c r="AR5" s="128"/>
    </row>
    <row r="6" spans="1:48" x14ac:dyDescent="0.35">
      <c r="A6" s="99" t="s">
        <v>88</v>
      </c>
      <c r="B6" s="111">
        <v>21954.300000000003</v>
      </c>
      <c r="C6" s="105">
        <v>22976.799999999999</v>
      </c>
      <c r="D6" s="105">
        <v>22663</v>
      </c>
      <c r="E6" s="105">
        <v>25992</v>
      </c>
      <c r="F6" s="105">
        <v>93586.2</v>
      </c>
      <c r="G6" s="105">
        <f t="shared" ref="G6:G24" si="0">+SUM(B6:E6)</f>
        <v>93586.1</v>
      </c>
      <c r="H6" s="111">
        <v>22812</v>
      </c>
      <c r="I6" s="105">
        <v>26701.8</v>
      </c>
      <c r="J6" s="105">
        <v>25033.200000000001</v>
      </c>
      <c r="K6" s="105">
        <v>26735.3</v>
      </c>
      <c r="L6" s="105">
        <f t="shared" ref="L6:L24" si="1">+SUM(H6:K6)</f>
        <v>101282.3</v>
      </c>
      <c r="M6" s="105">
        <v>101282.3</v>
      </c>
      <c r="O6" s="111">
        <v>23395.200000000001</v>
      </c>
      <c r="P6" s="105">
        <v>24307.599999999999</v>
      </c>
      <c r="Q6" s="105">
        <v>25786.1</v>
      </c>
      <c r="R6" s="145">
        <v>28003.200000000001</v>
      </c>
      <c r="S6" s="145">
        <v>101492.2</v>
      </c>
      <c r="T6" s="105">
        <f>+SUM(O6:R6)</f>
        <v>101492.09999999999</v>
      </c>
      <c r="U6" s="111">
        <v>23228.799999999999</v>
      </c>
      <c r="V6" s="105">
        <v>22407.200000000001</v>
      </c>
      <c r="W6" s="105">
        <v>23943</v>
      </c>
      <c r="X6" s="105">
        <v>27782.7</v>
      </c>
      <c r="Y6" s="105">
        <v>97361.600000000006</v>
      </c>
      <c r="Z6" s="105">
        <f>+SUM(U6:X6)</f>
        <v>97361.7</v>
      </c>
      <c r="AA6" s="111">
        <v>23828.9</v>
      </c>
      <c r="AB6" s="105">
        <v>24753.200000000001</v>
      </c>
      <c r="AC6" s="105">
        <v>26127.9</v>
      </c>
      <c r="AD6" s="105">
        <v>28811.8</v>
      </c>
      <c r="AE6" s="105">
        <v>103521.8</v>
      </c>
      <c r="AF6" s="105">
        <f>+SUM(AA6:AD6)</f>
        <v>103521.8</v>
      </c>
      <c r="AG6" s="111">
        <v>18609.2</v>
      </c>
      <c r="AH6" s="105">
        <v>18533.5</v>
      </c>
      <c r="AI6" s="105">
        <v>19251.7</v>
      </c>
      <c r="AJ6" s="105">
        <v>19132.3</v>
      </c>
      <c r="AK6" s="105">
        <v>75526.600000000006</v>
      </c>
      <c r="AL6" s="105">
        <f>+SUM(AG6:AJ6)</f>
        <v>75526.7</v>
      </c>
      <c r="AM6" s="111">
        <v>18519.599999999999</v>
      </c>
      <c r="AN6" s="105">
        <v>18520.2</v>
      </c>
      <c r="AO6" s="105">
        <v>18315.7</v>
      </c>
      <c r="AP6" s="105">
        <v>18412.400000000001</v>
      </c>
      <c r="AQ6" s="105">
        <v>73767.899999999994</v>
      </c>
      <c r="AR6" s="105">
        <f>+SUM(AM6:AP6)</f>
        <v>73767.899999999994</v>
      </c>
      <c r="AS6" s="111">
        <v>15951.4</v>
      </c>
      <c r="AT6" s="105">
        <v>15720.3</v>
      </c>
      <c r="AU6" s="105">
        <v>15362.8</v>
      </c>
    </row>
    <row r="7" spans="1:48" ht="14.25" customHeight="1" x14ac:dyDescent="0.35">
      <c r="A7" s="99"/>
      <c r="B7" s="110"/>
      <c r="C7" s="105"/>
      <c r="D7" s="105"/>
      <c r="E7" s="105"/>
      <c r="F7" s="105"/>
      <c r="G7" s="105">
        <f t="shared" si="0"/>
        <v>0</v>
      </c>
      <c r="H7" s="111"/>
      <c r="I7" s="105"/>
      <c r="J7" s="105"/>
      <c r="K7" s="105"/>
      <c r="L7" s="105">
        <f t="shared" si="1"/>
        <v>0</v>
      </c>
      <c r="M7" s="105"/>
      <c r="O7" s="111"/>
      <c r="P7" s="105"/>
      <c r="Q7" s="105"/>
      <c r="R7" s="145"/>
      <c r="S7" s="145"/>
      <c r="T7" s="105">
        <f t="shared" ref="T7:T33" si="2">+SUM(O7:R7)</f>
        <v>0</v>
      </c>
      <c r="U7" s="111"/>
      <c r="V7" s="105"/>
      <c r="W7" s="105"/>
      <c r="X7" s="105"/>
      <c r="Y7" s="105"/>
      <c r="Z7" s="105">
        <f t="shared" ref="Z7:Z33" si="3">+SUM(U7:X7)</f>
        <v>0</v>
      </c>
      <c r="AA7" s="111"/>
      <c r="AB7" s="105"/>
      <c r="AC7" s="105"/>
      <c r="AD7" s="105"/>
      <c r="AE7" s="105"/>
      <c r="AF7" s="105">
        <f t="shared" ref="AF7:AF33" si="4">+SUM(AA7:AD7)</f>
        <v>0</v>
      </c>
      <c r="AG7" s="111"/>
      <c r="AH7" s="105"/>
      <c r="AI7" s="105"/>
      <c r="AJ7" s="105"/>
      <c r="AK7" s="105"/>
      <c r="AL7" s="105">
        <f t="shared" ref="AL7:AL33" si="5">+SUM(AG7:AJ7)</f>
        <v>0</v>
      </c>
      <c r="AM7" s="111"/>
      <c r="AN7" s="105"/>
      <c r="AO7" s="105"/>
      <c r="AP7" s="105"/>
      <c r="AQ7" s="105"/>
      <c r="AR7" s="105">
        <f t="shared" ref="AR7:AR33" si="6">+SUM(AM7:AP7)</f>
        <v>0</v>
      </c>
      <c r="AS7" s="111"/>
      <c r="AT7" s="105"/>
      <c r="AU7" s="105"/>
    </row>
    <row r="8" spans="1:48" ht="14.25" customHeight="1" x14ac:dyDescent="0.35">
      <c r="A8" s="99" t="s">
        <v>89</v>
      </c>
      <c r="B8" s="111">
        <v>12655.5</v>
      </c>
      <c r="C8" s="105">
        <v>12820.7</v>
      </c>
      <c r="D8" s="105">
        <v>12592</v>
      </c>
      <c r="E8" s="105">
        <v>14915</v>
      </c>
      <c r="F8" s="105">
        <v>52983.3</v>
      </c>
      <c r="G8" s="105">
        <f t="shared" si="0"/>
        <v>52983.199999999997</v>
      </c>
      <c r="H8" s="111">
        <v>13060.6</v>
      </c>
      <c r="I8" s="105">
        <v>15079.7</v>
      </c>
      <c r="J8" s="105">
        <v>14208.5</v>
      </c>
      <c r="K8" s="105">
        <v>15490.4</v>
      </c>
      <c r="L8" s="105">
        <f t="shared" si="1"/>
        <v>57839.200000000004</v>
      </c>
      <c r="M8" s="105">
        <v>57839.3</v>
      </c>
      <c r="O8" s="111">
        <v>13264</v>
      </c>
      <c r="P8" s="105">
        <v>13815.4</v>
      </c>
      <c r="Q8" s="105">
        <v>14946.5</v>
      </c>
      <c r="R8" s="145">
        <v>16699.400000000001</v>
      </c>
      <c r="S8" s="145">
        <v>58725.4</v>
      </c>
      <c r="T8" s="105">
        <f t="shared" si="2"/>
        <v>58725.3</v>
      </c>
      <c r="U8" s="111">
        <v>13738</v>
      </c>
      <c r="V8" s="105">
        <v>13941.8</v>
      </c>
      <c r="W8" s="105">
        <v>13871</v>
      </c>
      <c r="X8" s="105">
        <v>15438.9</v>
      </c>
      <c r="Y8" s="105">
        <v>56989.599999999999</v>
      </c>
      <c r="Z8" s="105">
        <f t="shared" si="3"/>
        <v>56989.700000000004</v>
      </c>
      <c r="AA8" s="111">
        <v>13884.6</v>
      </c>
      <c r="AB8" s="105">
        <v>14545.300000000001</v>
      </c>
      <c r="AC8" s="105">
        <v>15358.2</v>
      </c>
      <c r="AD8" s="105">
        <v>15773.5</v>
      </c>
      <c r="AE8" s="105">
        <v>59561.5</v>
      </c>
      <c r="AF8" s="105">
        <f t="shared" si="4"/>
        <v>59561.600000000006</v>
      </c>
      <c r="AG8" s="111">
        <v>11826.9</v>
      </c>
      <c r="AH8" s="105">
        <v>11848.2</v>
      </c>
      <c r="AI8" s="105">
        <v>12229.1</v>
      </c>
      <c r="AJ8" s="105">
        <v>12903.5</v>
      </c>
      <c r="AK8" s="105">
        <v>48807.6</v>
      </c>
      <c r="AL8" s="105">
        <f t="shared" si="5"/>
        <v>48807.7</v>
      </c>
      <c r="AM8" s="111">
        <v>12082</v>
      </c>
      <c r="AN8" s="105">
        <v>12123.8</v>
      </c>
      <c r="AO8" s="105">
        <v>12409.300000000001</v>
      </c>
      <c r="AP8" s="105">
        <v>12278.7</v>
      </c>
      <c r="AQ8" s="105">
        <v>48893.599999999999</v>
      </c>
      <c r="AR8" s="105">
        <f t="shared" si="6"/>
        <v>48893.8</v>
      </c>
      <c r="AS8" s="111">
        <v>10411.9</v>
      </c>
      <c r="AT8" s="105">
        <v>10506.6</v>
      </c>
      <c r="AU8" s="105">
        <v>9944.2999999999993</v>
      </c>
    </row>
    <row r="9" spans="1:48" ht="14.25" customHeight="1" x14ac:dyDescent="0.35">
      <c r="A9" s="99"/>
      <c r="B9" s="111"/>
      <c r="C9" s="105"/>
      <c r="D9" s="105"/>
      <c r="E9" s="105"/>
      <c r="F9" s="105"/>
      <c r="G9" s="105">
        <f t="shared" si="0"/>
        <v>0</v>
      </c>
      <c r="H9" s="111"/>
      <c r="I9" s="105"/>
      <c r="J9" s="105"/>
      <c r="K9" s="105"/>
      <c r="L9" s="105">
        <f t="shared" si="1"/>
        <v>0</v>
      </c>
      <c r="M9" s="105"/>
      <c r="O9" s="111"/>
      <c r="P9" s="105"/>
      <c r="Q9" s="105"/>
      <c r="R9" s="145"/>
      <c r="S9" s="145"/>
      <c r="T9" s="105">
        <f t="shared" si="2"/>
        <v>0</v>
      </c>
      <c r="U9" s="111"/>
      <c r="V9" s="105"/>
      <c r="W9" s="105"/>
      <c r="X9" s="105"/>
      <c r="Y9" s="105"/>
      <c r="Z9" s="105">
        <f t="shared" si="3"/>
        <v>0</v>
      </c>
      <c r="AA9" s="111"/>
      <c r="AB9" s="105"/>
      <c r="AC9" s="105"/>
      <c r="AD9" s="105"/>
      <c r="AE9" s="105"/>
      <c r="AF9" s="105">
        <f t="shared" si="4"/>
        <v>0</v>
      </c>
      <c r="AG9" s="111"/>
      <c r="AH9" s="123"/>
      <c r="AI9" s="123"/>
      <c r="AJ9" s="123"/>
      <c r="AK9" s="123"/>
      <c r="AL9" s="105">
        <f t="shared" si="5"/>
        <v>0</v>
      </c>
      <c r="AM9" s="132"/>
      <c r="AN9" s="123"/>
      <c r="AO9" s="123"/>
      <c r="AP9" s="123"/>
      <c r="AQ9" s="123"/>
      <c r="AR9" s="105">
        <f t="shared" si="6"/>
        <v>0</v>
      </c>
    </row>
    <row r="10" spans="1:48" ht="14.25" customHeight="1" x14ac:dyDescent="0.35">
      <c r="A10" s="99" t="s">
        <v>90</v>
      </c>
      <c r="B10" s="111">
        <v>2607.4</v>
      </c>
      <c r="C10" s="105">
        <v>2490.3000000000002</v>
      </c>
      <c r="D10" s="105">
        <v>2472.5</v>
      </c>
      <c r="E10" s="105">
        <v>2876.4</v>
      </c>
      <c r="F10" s="105">
        <v>10446.6</v>
      </c>
      <c r="G10" s="105">
        <f t="shared" si="0"/>
        <v>10446.6</v>
      </c>
      <c r="H10" s="111">
        <v>2581.4</v>
      </c>
      <c r="I10" s="105">
        <v>2846.4</v>
      </c>
      <c r="J10" s="105">
        <v>2609.6999999999998</v>
      </c>
      <c r="K10" s="105">
        <v>2986.1</v>
      </c>
      <c r="L10" s="105">
        <f t="shared" si="1"/>
        <v>11023.6</v>
      </c>
      <c r="M10" s="105">
        <v>11023.4</v>
      </c>
      <c r="O10" s="111">
        <v>2764.4</v>
      </c>
      <c r="P10" s="105">
        <v>2782.6</v>
      </c>
      <c r="Q10" s="105">
        <v>2797.2</v>
      </c>
      <c r="R10" s="145">
        <v>2848.9</v>
      </c>
      <c r="S10" s="145">
        <v>11193</v>
      </c>
      <c r="T10" s="105">
        <f t="shared" si="2"/>
        <v>11193.1</v>
      </c>
      <c r="U10" s="111">
        <v>2718</v>
      </c>
      <c r="V10" s="105">
        <v>2538.4</v>
      </c>
      <c r="W10" s="105">
        <v>2312.3000000000002</v>
      </c>
      <c r="X10" s="105">
        <v>2797.9</v>
      </c>
      <c r="Y10" s="105">
        <v>10366.6</v>
      </c>
      <c r="Z10" s="105">
        <f t="shared" si="3"/>
        <v>10366.6</v>
      </c>
      <c r="AA10" s="111">
        <v>2522.6</v>
      </c>
      <c r="AB10" s="105">
        <v>2571.9</v>
      </c>
      <c r="AC10" s="105">
        <v>2642.4</v>
      </c>
      <c r="AD10" s="105">
        <v>2723.3</v>
      </c>
      <c r="AE10" s="105">
        <v>10460.200000000001</v>
      </c>
      <c r="AF10" s="105">
        <f t="shared" si="4"/>
        <v>10460.200000000001</v>
      </c>
      <c r="AG10" s="111">
        <v>2133.1999999999998</v>
      </c>
      <c r="AH10" s="123">
        <v>2097.7999999999997</v>
      </c>
      <c r="AI10" s="123">
        <v>2462.4</v>
      </c>
      <c r="AJ10" s="123">
        <v>2729.6</v>
      </c>
      <c r="AK10" s="123">
        <v>9422.9</v>
      </c>
      <c r="AL10" s="105">
        <f t="shared" si="5"/>
        <v>9423</v>
      </c>
      <c r="AM10" s="132">
        <v>2238.5</v>
      </c>
      <c r="AN10" s="123">
        <v>2212.9</v>
      </c>
      <c r="AO10" s="123">
        <v>2132.1</v>
      </c>
      <c r="AP10" s="123">
        <v>2563.4</v>
      </c>
      <c r="AQ10" s="123">
        <v>9146.9</v>
      </c>
      <c r="AR10" s="105">
        <f t="shared" si="6"/>
        <v>9146.9</v>
      </c>
      <c r="AS10" s="132">
        <v>2354.9</v>
      </c>
      <c r="AT10" s="123">
        <v>2199.1</v>
      </c>
      <c r="AU10" s="123">
        <v>2131.4</v>
      </c>
    </row>
    <row r="11" spans="1:48" ht="14.25" customHeight="1" x14ac:dyDescent="0.35">
      <c r="A11" s="100"/>
      <c r="B11" s="111"/>
      <c r="C11" s="105"/>
      <c r="D11" s="105"/>
      <c r="E11" s="105"/>
      <c r="F11" s="105"/>
      <c r="G11" s="105">
        <f t="shared" si="0"/>
        <v>0</v>
      </c>
      <c r="H11" s="111"/>
      <c r="I11" s="105"/>
      <c r="J11" s="105"/>
      <c r="K11" s="105"/>
      <c r="L11" s="105">
        <f t="shared" si="1"/>
        <v>0</v>
      </c>
      <c r="M11" s="105"/>
      <c r="O11" s="111"/>
      <c r="P11" s="105"/>
      <c r="Q11" s="105"/>
      <c r="R11" s="145"/>
      <c r="S11" s="145"/>
      <c r="T11" s="105">
        <f t="shared" si="2"/>
        <v>0</v>
      </c>
      <c r="U11" s="111"/>
      <c r="V11" s="105"/>
      <c r="W11" s="105"/>
      <c r="X11" s="105"/>
      <c r="Y11" s="105"/>
      <c r="Z11" s="105">
        <f t="shared" si="3"/>
        <v>0</v>
      </c>
      <c r="AA11" s="111"/>
      <c r="AB11" s="105"/>
      <c r="AC11" s="105"/>
      <c r="AD11" s="105"/>
      <c r="AE11" s="105"/>
      <c r="AF11" s="105">
        <f t="shared" si="4"/>
        <v>0</v>
      </c>
      <c r="AG11" s="111"/>
      <c r="AH11" s="123"/>
      <c r="AI11" s="123"/>
      <c r="AJ11" s="123"/>
      <c r="AK11" s="123"/>
      <c r="AL11" s="105">
        <f t="shared" si="5"/>
        <v>0</v>
      </c>
      <c r="AM11" s="132"/>
      <c r="AN11" s="123"/>
      <c r="AO11" s="123"/>
      <c r="AP11" s="123"/>
      <c r="AQ11" s="123"/>
      <c r="AR11" s="105">
        <f t="shared" si="6"/>
        <v>0</v>
      </c>
    </row>
    <row r="12" spans="1:48" ht="15" thickBot="1" x14ac:dyDescent="0.4">
      <c r="A12" s="99" t="s">
        <v>91</v>
      </c>
      <c r="B12" s="112">
        <v>3250.5</v>
      </c>
      <c r="C12" s="106">
        <v>3375</v>
      </c>
      <c r="D12" s="106">
        <v>3419.8</v>
      </c>
      <c r="E12" s="106">
        <v>3414.1</v>
      </c>
      <c r="F12" s="106">
        <v>13459.5</v>
      </c>
      <c r="G12" s="105">
        <f t="shared" si="0"/>
        <v>13459.4</v>
      </c>
      <c r="H12" s="112">
        <v>3391.7000000000003</v>
      </c>
      <c r="I12" s="106">
        <v>3391.3</v>
      </c>
      <c r="J12" s="106">
        <v>3440.7000000000003</v>
      </c>
      <c r="K12" s="106">
        <v>3505.5</v>
      </c>
      <c r="L12" s="105">
        <f t="shared" si="1"/>
        <v>13729.2</v>
      </c>
      <c r="M12" s="106">
        <v>13729.3</v>
      </c>
      <c r="O12" s="112">
        <v>3707.5</v>
      </c>
      <c r="P12" s="106">
        <v>3316.6</v>
      </c>
      <c r="Q12" s="106">
        <v>3057.3</v>
      </c>
      <c r="R12" s="146">
        <v>3187.7</v>
      </c>
      <c r="S12" s="146">
        <v>13269.2</v>
      </c>
      <c r="T12" s="105">
        <f t="shared" si="2"/>
        <v>13269.100000000002</v>
      </c>
      <c r="U12" s="112">
        <v>3631.1</v>
      </c>
      <c r="V12" s="106">
        <v>2940.3</v>
      </c>
      <c r="W12" s="106">
        <v>2856.6</v>
      </c>
      <c r="X12" s="106">
        <v>3285.7</v>
      </c>
      <c r="Y12" s="106">
        <v>12713.7</v>
      </c>
      <c r="Z12" s="105">
        <f t="shared" si="3"/>
        <v>12713.7</v>
      </c>
      <c r="AA12" s="112">
        <v>3728.3</v>
      </c>
      <c r="AB12" s="106">
        <v>3251.4</v>
      </c>
      <c r="AC12" s="106">
        <v>3002.4</v>
      </c>
      <c r="AD12" s="106">
        <v>3728.6</v>
      </c>
      <c r="AE12" s="106">
        <v>13710.8</v>
      </c>
      <c r="AF12" s="105">
        <f t="shared" si="4"/>
        <v>13710.7</v>
      </c>
      <c r="AG12" s="112">
        <v>2843.4</v>
      </c>
      <c r="AH12" s="106">
        <v>2994.9</v>
      </c>
      <c r="AI12" s="106">
        <v>2906.7</v>
      </c>
      <c r="AJ12" s="106">
        <v>3316.8</v>
      </c>
      <c r="AK12" s="106">
        <v>12061.9</v>
      </c>
      <c r="AL12" s="105">
        <f t="shared" si="5"/>
        <v>12061.8</v>
      </c>
      <c r="AM12" s="112">
        <v>2813.2</v>
      </c>
      <c r="AN12" s="106">
        <v>3010.1</v>
      </c>
      <c r="AO12" s="106">
        <v>3134.1</v>
      </c>
      <c r="AP12" s="106">
        <v>3239.4</v>
      </c>
      <c r="AQ12" s="106">
        <v>12196.9</v>
      </c>
      <c r="AR12" s="105">
        <f t="shared" si="6"/>
        <v>12196.8</v>
      </c>
      <c r="AS12" s="112">
        <v>2551.9</v>
      </c>
      <c r="AT12" s="106">
        <v>2395.5</v>
      </c>
      <c r="AU12" s="106">
        <v>2603.1</v>
      </c>
    </row>
    <row r="13" spans="1:48" ht="14.25" customHeight="1" x14ac:dyDescent="0.35">
      <c r="A13" s="99" t="s">
        <v>92</v>
      </c>
      <c r="B13" s="111">
        <f>+B6-B8-B10-B12</f>
        <v>3440.9000000000033</v>
      </c>
      <c r="C13" s="105">
        <f>+C6-C8-C10-C12</f>
        <v>4290.7999999999984</v>
      </c>
      <c r="D13" s="105">
        <f>+D6-D8-D10-D12</f>
        <v>4178.7</v>
      </c>
      <c r="E13" s="105">
        <f>+E6-E8-E10-E12</f>
        <v>4786.5</v>
      </c>
      <c r="F13" s="105">
        <f>+F6-F8-F10-F12</f>
        <v>16696.799999999996</v>
      </c>
      <c r="G13" s="105">
        <f t="shared" si="0"/>
        <v>16696.900000000001</v>
      </c>
      <c r="H13" s="111">
        <f>+H6-H8-H10-H12</f>
        <v>3778.2999999999997</v>
      </c>
      <c r="I13" s="105">
        <f>+I6-I8-I10-I12</f>
        <v>5384.3999999999987</v>
      </c>
      <c r="J13" s="105">
        <f>+J6-J8-J10-J12</f>
        <v>4774.2999999999993</v>
      </c>
      <c r="K13" s="105">
        <f>+K6-K8-K10-K12</f>
        <v>4753.2999999999993</v>
      </c>
      <c r="L13" s="105">
        <f t="shared" si="1"/>
        <v>18690.299999999996</v>
      </c>
      <c r="M13" s="105">
        <f>+M6-M8-M10-M12</f>
        <v>18690.3</v>
      </c>
      <c r="O13" s="111">
        <f>+O6-O8-O10-O12</f>
        <v>3659.3000000000011</v>
      </c>
      <c r="P13" s="105">
        <f>+P6-P8-P10-P12</f>
        <v>4392.9999999999982</v>
      </c>
      <c r="Q13" s="105">
        <f>+Q6-Q8-Q10-Q12</f>
        <v>4985.0999999999985</v>
      </c>
      <c r="R13" s="145">
        <f>+R6-R8-R10-R12</f>
        <v>5267.2</v>
      </c>
      <c r="S13" s="145">
        <f>+S6-S8-S10-S12</f>
        <v>18304.599999999995</v>
      </c>
      <c r="T13" s="105">
        <f t="shared" si="2"/>
        <v>18304.599999999999</v>
      </c>
      <c r="U13" s="111">
        <f>+U6-U8-U10-U12</f>
        <v>3141.6999999999994</v>
      </c>
      <c r="V13" s="105">
        <f>+V6-V8-V10-V12</f>
        <v>2986.7000000000016</v>
      </c>
      <c r="W13" s="105">
        <f>+W6-W8-W10-W12</f>
        <v>4903.1000000000004</v>
      </c>
      <c r="X13" s="105">
        <f>+X6-X8-X10-X12</f>
        <v>6260.2000000000016</v>
      </c>
      <c r="Y13" s="105">
        <f>+Y6-Y8-Y10-Y12</f>
        <v>17291.700000000008</v>
      </c>
      <c r="Z13" s="105">
        <f t="shared" si="3"/>
        <v>17291.700000000004</v>
      </c>
      <c r="AA13" s="111">
        <f>+AA6-AA8-AA10-AA12</f>
        <v>3693.4000000000005</v>
      </c>
      <c r="AB13" s="105">
        <f>+AB6-AB8-AB10-AB12</f>
        <v>4384.6000000000004</v>
      </c>
      <c r="AC13" s="105">
        <f>+AC6-AC8-AC10-AC12</f>
        <v>5124.9000000000015</v>
      </c>
      <c r="AD13" s="105">
        <f>+AD6-AD8-AD10-AD12</f>
        <v>6586.4</v>
      </c>
      <c r="AE13" s="105">
        <f>+AE6-AE8-AE10-AE12</f>
        <v>19789.300000000007</v>
      </c>
      <c r="AF13" s="105">
        <f t="shared" si="4"/>
        <v>19789.300000000003</v>
      </c>
      <c r="AG13" s="111">
        <f>+AG6-AG8-AG10-AG12</f>
        <v>1805.7000000000012</v>
      </c>
      <c r="AH13" s="105">
        <f>+AH6-AH8-AH10-AH12</f>
        <v>1592.6</v>
      </c>
      <c r="AI13" s="105">
        <f>+AI6-AI8-AI10-AI12</f>
        <v>1653.5000000000009</v>
      </c>
      <c r="AJ13" s="105">
        <f>+AJ6-AJ8-AJ10-AJ12</f>
        <v>182.39999999999918</v>
      </c>
      <c r="AK13" s="105">
        <f>+AK6-AK8-AK10-AK12</f>
        <v>5234.2000000000062</v>
      </c>
      <c r="AL13" s="105">
        <f t="shared" si="5"/>
        <v>5234.2000000000007</v>
      </c>
      <c r="AM13" s="111">
        <f>+AM6-AM8-AM10-AM12</f>
        <v>1385.8999999999987</v>
      </c>
      <c r="AN13" s="105">
        <f>+AN6-AN8-AN10-AN12</f>
        <v>1173.4000000000019</v>
      </c>
      <c r="AO13" s="105">
        <f>+AO6-AO8-AO10-AO12</f>
        <v>640.19999999999982</v>
      </c>
      <c r="AP13" s="105">
        <f>+AP6-AP8-AP10-AP12</f>
        <v>330.90000000000055</v>
      </c>
      <c r="AQ13" s="105">
        <f>+AQ6-AQ8-AQ10-AQ12</f>
        <v>3530.4999999999964</v>
      </c>
      <c r="AR13" s="105">
        <f t="shared" si="6"/>
        <v>3530.400000000001</v>
      </c>
      <c r="AS13" s="111">
        <f>+AS6-AS8-AS10-AS12</f>
        <v>632.69999999999982</v>
      </c>
      <c r="AT13" s="105">
        <f>+AT6-AT8-AT10-AT12</f>
        <v>619.099999999999</v>
      </c>
      <c r="AU13" s="105">
        <f>+AU6-AU8-AU10-AU12</f>
        <v>684</v>
      </c>
    </row>
    <row r="14" spans="1:48" ht="15" thickBot="1" x14ac:dyDescent="0.4">
      <c r="A14" s="99" t="s">
        <v>108</v>
      </c>
      <c r="B14" s="112">
        <v>-410.7</v>
      </c>
      <c r="C14" s="106">
        <v>-385.6</v>
      </c>
      <c r="D14" s="106">
        <v>-500.5</v>
      </c>
      <c r="E14" s="106">
        <v>-1156.8</v>
      </c>
      <c r="F14" s="106">
        <v>-2453.6</v>
      </c>
      <c r="G14" s="105">
        <f t="shared" si="0"/>
        <v>-2453.6</v>
      </c>
      <c r="H14" s="112">
        <v>-154.1</v>
      </c>
      <c r="I14" s="106">
        <v>3237.9</v>
      </c>
      <c r="J14" s="106">
        <v>-432.5</v>
      </c>
      <c r="K14" s="106">
        <v>-1089</v>
      </c>
      <c r="L14" s="105">
        <f t="shared" si="1"/>
        <v>1562.3000000000002</v>
      </c>
      <c r="M14" s="106">
        <v>1562.3</v>
      </c>
      <c r="O14" s="112">
        <v>-188.9</v>
      </c>
      <c r="P14" s="106">
        <v>-283</v>
      </c>
      <c r="Q14" s="106">
        <v>-389.4</v>
      </c>
      <c r="R14" s="146">
        <v>-234.3</v>
      </c>
      <c r="S14" s="146">
        <v>-1095.5999999999999</v>
      </c>
      <c r="T14" s="105">
        <f t="shared" si="2"/>
        <v>-1095.5999999999999</v>
      </c>
      <c r="U14" s="112">
        <v>284.89999999999998</v>
      </c>
      <c r="V14" s="106">
        <v>-293.5</v>
      </c>
      <c r="W14" s="106">
        <v>666</v>
      </c>
      <c r="X14" s="106">
        <v>-399.9</v>
      </c>
      <c r="Y14" s="106">
        <v>257.5</v>
      </c>
      <c r="Z14" s="105">
        <f t="shared" si="3"/>
        <v>257.5</v>
      </c>
      <c r="AA14" s="112">
        <v>-152.9</v>
      </c>
      <c r="AB14" s="106">
        <v>-398.9</v>
      </c>
      <c r="AC14" s="106">
        <v>-293.7</v>
      </c>
      <c r="AD14" s="106">
        <v>3239.5</v>
      </c>
      <c r="AE14" s="106">
        <v>2394</v>
      </c>
      <c r="AF14" s="105">
        <f t="shared" si="4"/>
        <v>2394</v>
      </c>
      <c r="AG14" s="112">
        <v>-168.3</v>
      </c>
      <c r="AH14" s="106">
        <v>-40.9</v>
      </c>
      <c r="AI14" s="106">
        <v>-291.2</v>
      </c>
      <c r="AJ14" s="146">
        <v>-346.3</v>
      </c>
      <c r="AK14" s="146">
        <v>-846.7</v>
      </c>
      <c r="AL14" s="105">
        <f t="shared" si="5"/>
        <v>-846.7</v>
      </c>
      <c r="AM14" s="112">
        <v>-182.2</v>
      </c>
      <c r="AN14" s="106">
        <v>-181.2</v>
      </c>
      <c r="AO14" s="106">
        <v>-717.3</v>
      </c>
      <c r="AP14" s="106">
        <v>213.9</v>
      </c>
      <c r="AQ14" s="106">
        <v>-866.8</v>
      </c>
      <c r="AR14" s="105">
        <f t="shared" si="6"/>
        <v>-866.79999999999984</v>
      </c>
      <c r="AS14" s="112">
        <v>2293.1999999999998</v>
      </c>
      <c r="AT14" s="106">
        <v>-529.6</v>
      </c>
      <c r="AU14" s="106">
        <v>-319.3</v>
      </c>
    </row>
    <row r="15" spans="1:48" ht="14.25" customHeight="1" thickBot="1" x14ac:dyDescent="0.4">
      <c r="A15" s="99" t="s">
        <v>109</v>
      </c>
      <c r="B15" s="113">
        <f>+B13+B14</f>
        <v>3030.2000000000035</v>
      </c>
      <c r="C15" s="107">
        <f>+C13+C14</f>
        <v>3905.1999999999985</v>
      </c>
      <c r="D15" s="107">
        <f>+D13+D14</f>
        <v>3678.2</v>
      </c>
      <c r="E15" s="107">
        <f>+E13+E14</f>
        <v>3629.7</v>
      </c>
      <c r="F15" s="107">
        <f>+F13+F14</f>
        <v>14243.199999999995</v>
      </c>
      <c r="G15" s="105">
        <f t="shared" si="0"/>
        <v>14243.300000000003</v>
      </c>
      <c r="H15" s="113">
        <f>+H13+H14</f>
        <v>3624.2</v>
      </c>
      <c r="I15" s="107">
        <f>+I13+I14</f>
        <v>8622.2999999999993</v>
      </c>
      <c r="J15" s="107">
        <f>+J13+J14</f>
        <v>4341.7999999999993</v>
      </c>
      <c r="K15" s="107">
        <f>+K13+K14</f>
        <v>3664.2999999999993</v>
      </c>
      <c r="L15" s="105">
        <f t="shared" si="1"/>
        <v>20252.599999999999</v>
      </c>
      <c r="M15" s="107">
        <f>+M13+M14</f>
        <v>20252.599999999999</v>
      </c>
      <c r="O15" s="113">
        <f>+O13+O14</f>
        <v>3470.400000000001</v>
      </c>
      <c r="P15" s="107">
        <f>+P13+P14</f>
        <v>4109.9999999999982</v>
      </c>
      <c r="Q15" s="107">
        <f>+Q13+Q14</f>
        <v>4595.6999999999989</v>
      </c>
      <c r="R15" s="147">
        <f>+R13+R14</f>
        <v>5032.8999999999996</v>
      </c>
      <c r="S15" s="147">
        <f>+S13+S14</f>
        <v>17208.999999999996</v>
      </c>
      <c r="T15" s="105">
        <f t="shared" si="2"/>
        <v>17209</v>
      </c>
      <c r="U15" s="113">
        <f>+U13+U14</f>
        <v>3426.5999999999995</v>
      </c>
      <c r="V15" s="107">
        <f>+V13+V14</f>
        <v>2693.2000000000016</v>
      </c>
      <c r="W15" s="107">
        <f>+W13+W14</f>
        <v>5569.1</v>
      </c>
      <c r="X15" s="107">
        <f>+X13+X14</f>
        <v>5860.300000000002</v>
      </c>
      <c r="Y15" s="107">
        <f>+Y13+Y14</f>
        <v>17549.200000000008</v>
      </c>
      <c r="Z15" s="105">
        <f t="shared" si="3"/>
        <v>17549.200000000004</v>
      </c>
      <c r="AA15" s="113">
        <f>+AA13+AA14</f>
        <v>3540.5000000000005</v>
      </c>
      <c r="AB15" s="107">
        <f>+AB13+AB14</f>
        <v>3985.7000000000003</v>
      </c>
      <c r="AC15" s="107">
        <f>+AC13+AC14</f>
        <v>4831.2000000000016</v>
      </c>
      <c r="AD15" s="107">
        <f>+AD13+AD14</f>
        <v>9825.9</v>
      </c>
      <c r="AE15" s="107">
        <f>+AE13+AE14</f>
        <v>22183.300000000007</v>
      </c>
      <c r="AF15" s="105">
        <f t="shared" si="4"/>
        <v>22183.300000000003</v>
      </c>
      <c r="AG15" s="113">
        <f>+AG13+AG14</f>
        <v>1637.4000000000012</v>
      </c>
      <c r="AH15" s="107">
        <f>+AH13+AH14</f>
        <v>1551.6999999999998</v>
      </c>
      <c r="AI15" s="107">
        <f>+AI13+AI14</f>
        <v>1362.3000000000009</v>
      </c>
      <c r="AJ15" s="147">
        <f>+AJ13+AJ14</f>
        <v>-163.90000000000083</v>
      </c>
      <c r="AK15" s="147">
        <f>+AK13+AK14</f>
        <v>4387.5000000000064</v>
      </c>
      <c r="AL15" s="105">
        <f t="shared" si="5"/>
        <v>4387.5000000000018</v>
      </c>
      <c r="AM15" s="113">
        <f>+AM13+AM14</f>
        <v>1203.6999999999987</v>
      </c>
      <c r="AN15" s="107">
        <f>+AN13+AN14</f>
        <v>992.20000000000186</v>
      </c>
      <c r="AO15" s="107">
        <f>+AO13+AO14</f>
        <v>-77.100000000000136</v>
      </c>
      <c r="AP15" s="107">
        <f>+AP13+AP14</f>
        <v>544.80000000000052</v>
      </c>
      <c r="AQ15" s="107">
        <f>+AQ13+AQ14</f>
        <v>2663.6999999999962</v>
      </c>
      <c r="AR15" s="105">
        <f t="shared" si="6"/>
        <v>2663.6000000000008</v>
      </c>
      <c r="AS15" s="113">
        <f>+AS13+AS14</f>
        <v>2925.8999999999996</v>
      </c>
      <c r="AT15" s="107">
        <f>+AT13+AT14</f>
        <v>89.499999999998977</v>
      </c>
      <c r="AU15" s="107">
        <f>+AU13+AU14</f>
        <v>364.7</v>
      </c>
    </row>
    <row r="16" spans="1:48" ht="14.25" customHeight="1" x14ac:dyDescent="0.35">
      <c r="A16" s="165" t="s">
        <v>93</v>
      </c>
      <c r="B16" s="114">
        <v>-2286.4</v>
      </c>
      <c r="C16" s="108">
        <v>-2258.1</v>
      </c>
      <c r="D16" s="108">
        <v>-2313.8000000000002</v>
      </c>
      <c r="E16" s="108">
        <v>-3650.4</v>
      </c>
      <c r="F16" s="108">
        <v>-9245.7000000000007</v>
      </c>
      <c r="G16" s="105">
        <f t="shared" si="0"/>
        <v>-10508.7</v>
      </c>
      <c r="H16" s="114">
        <v>-3498.5</v>
      </c>
      <c r="I16" s="108">
        <v>-2840.4</v>
      </c>
      <c r="J16" s="108">
        <v>-2925.6</v>
      </c>
      <c r="K16" s="108">
        <v>-2973.4</v>
      </c>
      <c r="L16" s="177">
        <f t="shared" si="1"/>
        <v>-12237.9</v>
      </c>
      <c r="M16" s="108">
        <v>-10566.9</v>
      </c>
      <c r="O16" s="114">
        <v>-2709.6</v>
      </c>
      <c r="P16" s="108">
        <v>-2942.5</v>
      </c>
      <c r="Q16" s="108">
        <v>-3791</v>
      </c>
      <c r="R16" s="148">
        <v>-3117.1</v>
      </c>
      <c r="S16" s="148">
        <v>-11275.2</v>
      </c>
      <c r="T16" s="105">
        <f t="shared" si="2"/>
        <v>-12560.2</v>
      </c>
      <c r="U16" s="114">
        <v>-11129.6</v>
      </c>
      <c r="V16" s="108">
        <v>-2891.9</v>
      </c>
      <c r="W16" s="108">
        <v>-3043.5</v>
      </c>
      <c r="X16" s="108">
        <v>-4127.3999999999996</v>
      </c>
      <c r="Y16" s="108">
        <v>-10482.200000000001</v>
      </c>
      <c r="Z16" s="105">
        <f t="shared" si="3"/>
        <v>-21192.400000000001</v>
      </c>
      <c r="AA16" s="114">
        <v>-4142.8999999999996</v>
      </c>
      <c r="AB16" s="108">
        <v>-2810.1</v>
      </c>
      <c r="AC16" s="108">
        <v>-5078.3999999999996</v>
      </c>
      <c r="AD16" s="108">
        <v>-2597.6</v>
      </c>
      <c r="AE16" s="108">
        <v>-12290.2</v>
      </c>
      <c r="AF16" s="105">
        <f t="shared" si="4"/>
        <v>-14629</v>
      </c>
      <c r="AG16" s="114">
        <v>-5228.6000000000004</v>
      </c>
      <c r="AH16" s="108">
        <v>-2214.9</v>
      </c>
      <c r="AI16" s="108">
        <v>-2306.6</v>
      </c>
      <c r="AJ16" s="148">
        <v>-2808</v>
      </c>
      <c r="AK16" s="148">
        <v>-11346.4</v>
      </c>
      <c r="AL16" s="105">
        <f t="shared" si="5"/>
        <v>-12558.1</v>
      </c>
      <c r="AM16" s="114">
        <v>-3082</v>
      </c>
      <c r="AN16" s="108">
        <v>-2069.8000000000002</v>
      </c>
      <c r="AO16" s="108">
        <v>-1529.3</v>
      </c>
      <c r="AP16" s="108">
        <v>-1990.7</v>
      </c>
      <c r="AQ16" s="108">
        <v>-7931.7</v>
      </c>
      <c r="AR16" s="105">
        <f t="shared" si="6"/>
        <v>-8671.8000000000011</v>
      </c>
      <c r="AS16" s="114">
        <v>-1911.2</v>
      </c>
      <c r="AT16" s="108">
        <v>-1872.7</v>
      </c>
      <c r="AU16" s="108">
        <v>-2359.6999999999998</v>
      </c>
    </row>
    <row r="17" spans="1:47" ht="14.25" customHeight="1" thickBot="1" x14ac:dyDescent="0.4">
      <c r="A17" s="165" t="s">
        <v>94</v>
      </c>
      <c r="B17" s="111">
        <v>1504.7</v>
      </c>
      <c r="C17" s="105">
        <v>1116.0999999999999</v>
      </c>
      <c r="D17" s="105">
        <v>392.2</v>
      </c>
      <c r="E17" s="105">
        <v>1403.4</v>
      </c>
      <c r="F17" s="105">
        <v>3153.5</v>
      </c>
      <c r="G17" s="105">
        <f t="shared" si="0"/>
        <v>4416.3999999999996</v>
      </c>
      <c r="H17" s="111">
        <v>1297.8000000000002</v>
      </c>
      <c r="I17" s="105">
        <v>1065.2</v>
      </c>
      <c r="J17" s="105">
        <v>436.3</v>
      </c>
      <c r="K17" s="105">
        <v>658.9</v>
      </c>
      <c r="L17" s="178">
        <f t="shared" si="1"/>
        <v>3458.2000000000003</v>
      </c>
      <c r="M17" s="105">
        <v>1787.2</v>
      </c>
      <c r="O17" s="111">
        <v>435.5</v>
      </c>
      <c r="P17" s="105">
        <v>674</v>
      </c>
      <c r="Q17" s="105">
        <v>920.80000000000007</v>
      </c>
      <c r="R17" s="145">
        <v>1719</v>
      </c>
      <c r="S17" s="145">
        <v>2464.4</v>
      </c>
      <c r="T17" s="105">
        <f t="shared" si="2"/>
        <v>3749.3</v>
      </c>
      <c r="U17" s="111">
        <v>2422</v>
      </c>
      <c r="V17" s="105">
        <v>2803</v>
      </c>
      <c r="W17" s="105">
        <v>3353.1</v>
      </c>
      <c r="X17" s="105">
        <v>6513.1</v>
      </c>
      <c r="Y17" s="105">
        <v>4381</v>
      </c>
      <c r="Z17" s="105">
        <f t="shared" si="3"/>
        <v>15091.2</v>
      </c>
      <c r="AA17" s="111">
        <v>121.3</v>
      </c>
      <c r="AB17" s="105">
        <v>2156.6999999999998</v>
      </c>
      <c r="AC17" s="105">
        <v>186</v>
      </c>
      <c r="AD17" s="105">
        <v>494.9</v>
      </c>
      <c r="AE17" s="105">
        <v>620.20000000000005</v>
      </c>
      <c r="AF17" s="105">
        <f t="shared" si="4"/>
        <v>2958.9</v>
      </c>
      <c r="AG17" s="111">
        <v>338.9</v>
      </c>
      <c r="AH17" s="105">
        <v>1146</v>
      </c>
      <c r="AI17" s="105">
        <v>1283.4000000000001</v>
      </c>
      <c r="AJ17" s="145">
        <v>594.4</v>
      </c>
      <c r="AK17" s="145">
        <v>2151.1</v>
      </c>
      <c r="AL17" s="105">
        <f t="shared" si="5"/>
        <v>3362.7000000000003</v>
      </c>
      <c r="AM17" s="111">
        <v>883.4</v>
      </c>
      <c r="AN17" s="105">
        <v>1318.3</v>
      </c>
      <c r="AO17" s="105">
        <v>941.4</v>
      </c>
      <c r="AP17" s="105">
        <v>904.5</v>
      </c>
      <c r="AQ17" s="105">
        <v>3307.4</v>
      </c>
      <c r="AR17" s="105">
        <f t="shared" si="6"/>
        <v>4047.6</v>
      </c>
      <c r="AS17" s="111">
        <v>777.8</v>
      </c>
      <c r="AT17" s="105">
        <v>1282.7</v>
      </c>
      <c r="AU17" s="105">
        <v>1100.4000000000001</v>
      </c>
    </row>
    <row r="18" spans="1:47" ht="14.25" customHeight="1" thickBot="1" x14ac:dyDescent="0.4">
      <c r="A18" s="100" t="s">
        <v>95</v>
      </c>
      <c r="B18" s="113">
        <f>+B16+B17</f>
        <v>-781.7</v>
      </c>
      <c r="C18" s="107">
        <f>+C16+C17</f>
        <v>-1142</v>
      </c>
      <c r="D18" s="107">
        <f>+D16+D17</f>
        <v>-1921.6000000000001</v>
      </c>
      <c r="E18" s="107">
        <f>+E16+E17</f>
        <v>-2247</v>
      </c>
      <c r="F18" s="107">
        <f>+F16+F17</f>
        <v>-6092.2000000000007</v>
      </c>
      <c r="G18" s="105">
        <f t="shared" si="0"/>
        <v>-6092.3</v>
      </c>
      <c r="H18" s="113">
        <f>+H16+H17</f>
        <v>-2200.6999999999998</v>
      </c>
      <c r="I18" s="107">
        <f>+I16+I17</f>
        <v>-1775.2</v>
      </c>
      <c r="J18" s="107">
        <f>+J16+J17</f>
        <v>-2489.2999999999997</v>
      </c>
      <c r="K18" s="107">
        <f>+K16+K17</f>
        <v>-2314.5</v>
      </c>
      <c r="L18" s="107">
        <f t="shared" si="1"/>
        <v>-8779.6999999999989</v>
      </c>
      <c r="M18" s="107">
        <f>+M16+M17</f>
        <v>-8779.6999999999989</v>
      </c>
      <c r="O18" s="113">
        <f>+O16+O17</f>
        <v>-2274.1</v>
      </c>
      <c r="P18" s="107">
        <f>+P16+P17</f>
        <v>-2268.5</v>
      </c>
      <c r="Q18" s="107">
        <f>+Q16+Q17</f>
        <v>-2870.2</v>
      </c>
      <c r="R18" s="147">
        <f>+R16+R17</f>
        <v>-1398.1</v>
      </c>
      <c r="S18" s="147">
        <f>+S16+S17</f>
        <v>-8810.8000000000011</v>
      </c>
      <c r="T18" s="105">
        <f t="shared" si="2"/>
        <v>-8810.9</v>
      </c>
      <c r="U18" s="113">
        <f>+U16+U17</f>
        <v>-8707.6</v>
      </c>
      <c r="V18" s="107">
        <f>+V16+V17</f>
        <v>-88.900000000000091</v>
      </c>
      <c r="W18" s="107">
        <f>+W16+W17</f>
        <v>309.59999999999991</v>
      </c>
      <c r="X18" s="107">
        <f>+X16+X17</f>
        <v>2385.7000000000007</v>
      </c>
      <c r="Y18" s="107">
        <f>+Y16+Y17</f>
        <v>-6101.2000000000007</v>
      </c>
      <c r="Z18" s="105">
        <f t="shared" si="3"/>
        <v>-6101.1999999999989</v>
      </c>
      <c r="AA18" s="113">
        <f>+AA16+AA17</f>
        <v>-4021.5999999999995</v>
      </c>
      <c r="AB18" s="107">
        <f>+AB16+AB17</f>
        <v>-653.40000000000009</v>
      </c>
      <c r="AC18" s="107">
        <f>+AC16+AC17</f>
        <v>-4892.3999999999996</v>
      </c>
      <c r="AD18" s="107">
        <f>+AD16+AD17</f>
        <v>-2102.6999999999998</v>
      </c>
      <c r="AE18" s="107">
        <f>+AE16+AE17</f>
        <v>-11670</v>
      </c>
      <c r="AF18" s="105">
        <f t="shared" si="4"/>
        <v>-11670.099999999999</v>
      </c>
      <c r="AG18" s="113">
        <f>+AG16+AG17</f>
        <v>-4889.7000000000007</v>
      </c>
      <c r="AH18" s="107">
        <f>+AH16+AH17</f>
        <v>-1068.9000000000001</v>
      </c>
      <c r="AI18" s="107">
        <f>+AI16+AI17</f>
        <v>-1023.1999999999998</v>
      </c>
      <c r="AJ18" s="147">
        <f>+AJ16+AJ17</f>
        <v>-2213.6</v>
      </c>
      <c r="AK18" s="147">
        <f>+AK16+AK17</f>
        <v>-9195.2999999999993</v>
      </c>
      <c r="AL18" s="105">
        <f t="shared" si="5"/>
        <v>-9195.4</v>
      </c>
      <c r="AM18" s="113">
        <f>+AM16+AM17</f>
        <v>-2198.6</v>
      </c>
      <c r="AN18" s="107">
        <f>+AN16+AN17</f>
        <v>-751.50000000000023</v>
      </c>
      <c r="AO18" s="107">
        <f>+AO16+AO17</f>
        <v>-587.9</v>
      </c>
      <c r="AP18" s="107">
        <f>+AP16+AP17</f>
        <v>-1086.2</v>
      </c>
      <c r="AQ18" s="107">
        <f>+AQ16+AQ17</f>
        <v>-4624.2999999999993</v>
      </c>
      <c r="AR18" s="105">
        <f t="shared" si="6"/>
        <v>-4624.2000000000007</v>
      </c>
      <c r="AS18" s="113">
        <f>+AS16+AS17</f>
        <v>-1133.4000000000001</v>
      </c>
      <c r="AT18" s="107">
        <f>+AT16+AT17</f>
        <v>-590</v>
      </c>
      <c r="AU18" s="107">
        <f>+AU16+AU17</f>
        <v>-1259.2999999999997</v>
      </c>
    </row>
    <row r="19" spans="1:47" ht="14.25" customHeight="1" x14ac:dyDescent="0.35">
      <c r="A19" s="99" t="s">
        <v>96</v>
      </c>
      <c r="B19" s="115"/>
      <c r="C19" s="109"/>
      <c r="D19" s="109"/>
      <c r="E19" s="109"/>
      <c r="F19" s="109"/>
      <c r="G19" s="105">
        <f t="shared" si="0"/>
        <v>0</v>
      </c>
      <c r="H19" s="115"/>
      <c r="I19" s="109"/>
      <c r="J19" s="109"/>
      <c r="K19" s="109"/>
      <c r="L19" s="105">
        <f t="shared" si="1"/>
        <v>0</v>
      </c>
      <c r="M19" s="109"/>
      <c r="O19" s="115"/>
      <c r="P19" s="109"/>
      <c r="Q19" s="109"/>
      <c r="R19" s="149"/>
      <c r="S19" s="149"/>
      <c r="T19" s="105">
        <f t="shared" si="2"/>
        <v>0</v>
      </c>
      <c r="U19" s="115"/>
      <c r="V19" s="109"/>
      <c r="W19" s="109"/>
      <c r="X19" s="109"/>
      <c r="Y19" s="109"/>
      <c r="Z19" s="105">
        <f t="shared" si="3"/>
        <v>0</v>
      </c>
      <c r="AA19" s="115"/>
      <c r="AB19" s="109"/>
      <c r="AC19" s="109"/>
      <c r="AD19" s="109"/>
      <c r="AE19" s="109"/>
      <c r="AF19" s="105">
        <f t="shared" si="4"/>
        <v>0</v>
      </c>
      <c r="AG19" s="115"/>
      <c r="AH19" s="109"/>
      <c r="AI19" s="109"/>
      <c r="AJ19" s="149"/>
      <c r="AK19" s="149"/>
      <c r="AL19" s="105">
        <f t="shared" si="5"/>
        <v>0</v>
      </c>
      <c r="AM19" s="115"/>
      <c r="AN19" s="109"/>
      <c r="AO19" s="109"/>
      <c r="AP19" s="109"/>
      <c r="AQ19" s="109"/>
      <c r="AR19" s="105">
        <f t="shared" si="6"/>
        <v>0</v>
      </c>
      <c r="AS19" s="115"/>
      <c r="AT19" s="109"/>
      <c r="AU19" s="109"/>
    </row>
    <row r="20" spans="1:47" ht="15" thickBot="1" x14ac:dyDescent="0.4">
      <c r="A20" s="99" t="s">
        <v>97</v>
      </c>
      <c r="B20" s="111">
        <v>263.7</v>
      </c>
      <c r="C20" s="105">
        <v>87</v>
      </c>
      <c r="D20" s="105">
        <v>670</v>
      </c>
      <c r="E20" s="105">
        <v>892.6</v>
      </c>
      <c r="F20" s="105">
        <v>1913.3</v>
      </c>
      <c r="G20" s="105">
        <f t="shared" si="0"/>
        <v>1913.3000000000002</v>
      </c>
      <c r="H20" s="111">
        <v>107.1</v>
      </c>
      <c r="I20" s="105">
        <v>477.2</v>
      </c>
      <c r="J20" s="105">
        <v>326.60000000000002</v>
      </c>
      <c r="K20" s="105">
        <v>-378</v>
      </c>
      <c r="L20" s="105">
        <f t="shared" si="1"/>
        <v>532.9</v>
      </c>
      <c r="M20" s="105">
        <v>532.9</v>
      </c>
      <c r="O20" s="111">
        <v>165.8</v>
      </c>
      <c r="P20" s="105">
        <v>163.80000000000001</v>
      </c>
      <c r="Q20" s="105">
        <v>159.9</v>
      </c>
      <c r="R20" s="145">
        <v>91.5</v>
      </c>
      <c r="S20" s="145">
        <v>581.1</v>
      </c>
      <c r="T20" s="105">
        <f t="shared" si="2"/>
        <v>581</v>
      </c>
      <c r="U20" s="111">
        <v>-5348.6</v>
      </c>
      <c r="V20" s="105">
        <v>137.6</v>
      </c>
      <c r="W20" s="105">
        <v>-119.89999999999999</v>
      </c>
      <c r="X20" s="105">
        <v>-438.5</v>
      </c>
      <c r="Y20" s="105">
        <v>-5769.4</v>
      </c>
      <c r="Z20" s="105">
        <f t="shared" si="3"/>
        <v>-5769.4</v>
      </c>
      <c r="AA20" s="111">
        <v>51.8</v>
      </c>
      <c r="AB20" s="105">
        <v>889.2</v>
      </c>
      <c r="AC20" s="105">
        <v>1240.3</v>
      </c>
      <c r="AD20" s="105">
        <v>1377.6</v>
      </c>
      <c r="AE20" s="105">
        <v>3558.8</v>
      </c>
      <c r="AF20" s="105">
        <f t="shared" si="4"/>
        <v>3558.9</v>
      </c>
      <c r="AG20" s="111">
        <v>465.40000000000003</v>
      </c>
      <c r="AH20" s="105">
        <v>4218.5999999999995</v>
      </c>
      <c r="AI20" s="105">
        <v>575.70000000000005</v>
      </c>
      <c r="AJ20" s="145">
        <v>-13713</v>
      </c>
      <c r="AK20" s="145">
        <v>-8453.2999999999993</v>
      </c>
      <c r="AL20" s="105">
        <f t="shared" si="5"/>
        <v>-8453.3000000000011</v>
      </c>
      <c r="AM20" s="111">
        <v>96.8</v>
      </c>
      <c r="AN20" s="105">
        <v>24.9</v>
      </c>
      <c r="AO20" s="105">
        <v>588.79999999999995</v>
      </c>
      <c r="AP20" s="105">
        <v>-6920.5</v>
      </c>
      <c r="AQ20" s="105">
        <v>-6210.1</v>
      </c>
      <c r="AR20" s="105">
        <f t="shared" si="6"/>
        <v>-6210</v>
      </c>
      <c r="AS20" s="111">
        <v>-356.6</v>
      </c>
      <c r="AT20" s="105">
        <v>338.3</v>
      </c>
      <c r="AU20" s="105">
        <v>1736.1</v>
      </c>
    </row>
    <row r="21" spans="1:47" ht="14.25" customHeight="1" x14ac:dyDescent="0.35">
      <c r="A21" s="99" t="s">
        <v>110</v>
      </c>
      <c r="B21" s="114">
        <f>+B15+B18+B20</f>
        <v>2512.2000000000035</v>
      </c>
      <c r="C21" s="108">
        <f>+C15+C18+C20</f>
        <v>2850.1999999999985</v>
      </c>
      <c r="D21" s="108">
        <f>+D15+D18+D20</f>
        <v>2426.5999999999995</v>
      </c>
      <c r="E21" s="108">
        <f>+E15+E18+E20</f>
        <v>2275.2999999999997</v>
      </c>
      <c r="F21" s="108">
        <f>+F15+F18+F20</f>
        <v>10064.299999999994</v>
      </c>
      <c r="G21" s="105">
        <f t="shared" si="0"/>
        <v>10064.300000000001</v>
      </c>
      <c r="H21" s="114">
        <f>+H15+H18+H20</f>
        <v>1530.6</v>
      </c>
      <c r="I21" s="108">
        <f>+I15+I18+I20</f>
        <v>7324.2999999999993</v>
      </c>
      <c r="J21" s="108">
        <f>+J15+J18+J20</f>
        <v>2179.0999999999995</v>
      </c>
      <c r="K21" s="108">
        <f>+K15+K18+K20</f>
        <v>971.79999999999927</v>
      </c>
      <c r="L21" s="105">
        <f t="shared" si="1"/>
        <v>12005.8</v>
      </c>
      <c r="M21" s="108">
        <f>+M15+M18+M20</f>
        <v>12005.8</v>
      </c>
      <c r="O21" s="114">
        <f>+O15+O18+O20</f>
        <v>1362.100000000001</v>
      </c>
      <c r="P21" s="108">
        <f>+P15+P18+P20</f>
        <v>2005.2999999999981</v>
      </c>
      <c r="Q21" s="108">
        <f>+Q15+Q18+Q20</f>
        <v>1885.3999999999992</v>
      </c>
      <c r="R21" s="148">
        <f>+R15+R18+R20</f>
        <v>3726.2999999999997</v>
      </c>
      <c r="S21" s="148">
        <f>+S15+S18+S20</f>
        <v>8979.2999999999956</v>
      </c>
      <c r="T21" s="105">
        <f t="shared" si="2"/>
        <v>8979.0999999999985</v>
      </c>
      <c r="U21" s="114">
        <f>+U15+U18+U20</f>
        <v>-10629.600000000002</v>
      </c>
      <c r="V21" s="108">
        <f>+V15+V18+V20</f>
        <v>2741.9000000000015</v>
      </c>
      <c r="W21" s="108">
        <f>+W15+W18+W20</f>
        <v>5758.8000000000011</v>
      </c>
      <c r="X21" s="108">
        <f>+X15+X18+X20</f>
        <v>7807.5000000000036</v>
      </c>
      <c r="Y21" s="108">
        <f>+Y15+Y18+Y20</f>
        <v>5678.6000000000076</v>
      </c>
      <c r="Z21" s="105">
        <f t="shared" si="3"/>
        <v>5678.600000000004</v>
      </c>
      <c r="AA21" s="114">
        <f>+AA15+AA18+AA20</f>
        <v>-429.29999999999899</v>
      </c>
      <c r="AB21" s="108">
        <f>+AB15+AB18+AB20</f>
        <v>4221.5</v>
      </c>
      <c r="AC21" s="108">
        <f>+AC15+AC18+AC20</f>
        <v>1179.100000000002</v>
      </c>
      <c r="AD21" s="108">
        <f>+AD15+AD18+AD20</f>
        <v>9100.7999999999993</v>
      </c>
      <c r="AE21" s="108">
        <f>+AE15+AE18+AE20</f>
        <v>14072.100000000006</v>
      </c>
      <c r="AF21" s="105">
        <f t="shared" si="4"/>
        <v>14072.100000000002</v>
      </c>
      <c r="AG21" s="114">
        <f>+AG15+AG18+AG20</f>
        <v>-2786.8999999999992</v>
      </c>
      <c r="AH21" s="108">
        <f>+AH15+AH18+AH20</f>
        <v>4701.3999999999996</v>
      </c>
      <c r="AI21" s="108">
        <f>+AI15+AI18+AI20</f>
        <v>914.80000000000109</v>
      </c>
      <c r="AJ21" s="148">
        <f>+AJ15+AJ18+AJ20</f>
        <v>-16090.5</v>
      </c>
      <c r="AK21" s="148">
        <f>+AK15+AK18+AK20</f>
        <v>-13261.099999999991</v>
      </c>
      <c r="AL21" s="105">
        <f t="shared" si="5"/>
        <v>-13261.199999999999</v>
      </c>
      <c r="AM21" s="114">
        <f>+AM15+AM18+AM20</f>
        <v>-898.10000000000127</v>
      </c>
      <c r="AN21" s="108">
        <f>+AN15+AN18+AN20</f>
        <v>265.60000000000161</v>
      </c>
      <c r="AO21" s="108">
        <f>+AO15+AO18+AO20</f>
        <v>-76.200000000000159</v>
      </c>
      <c r="AP21" s="108">
        <f>+AP15+AP18+AP20</f>
        <v>-7461.9</v>
      </c>
      <c r="AQ21" s="108">
        <f>+AQ15+AQ18+AQ20</f>
        <v>-8170.7000000000035</v>
      </c>
      <c r="AR21" s="105">
        <f t="shared" si="6"/>
        <v>-8170.5999999999995</v>
      </c>
      <c r="AS21" s="114">
        <f>+AS15+AS18+AS20</f>
        <v>1435.8999999999996</v>
      </c>
      <c r="AT21" s="108">
        <f>+AT15+AT18+AT20</f>
        <v>-162.20000000000101</v>
      </c>
      <c r="AU21" s="108">
        <f>+AU15+AU18+AU20</f>
        <v>841.50000000000023</v>
      </c>
    </row>
    <row r="22" spans="1:47" ht="14.25" customHeight="1" thickBot="1" x14ac:dyDescent="0.4">
      <c r="A22" s="99" t="s">
        <v>111</v>
      </c>
      <c r="B22" s="112">
        <v>-798</v>
      </c>
      <c r="C22" s="106">
        <v>-968.6</v>
      </c>
      <c r="D22" s="106">
        <v>-906</v>
      </c>
      <c r="E22" s="106">
        <v>-1365.3</v>
      </c>
      <c r="F22" s="106">
        <v>-4037.9</v>
      </c>
      <c r="G22" s="105">
        <f t="shared" si="0"/>
        <v>-4037.8999999999996</v>
      </c>
      <c r="H22" s="112">
        <v>-535.70000000000005</v>
      </c>
      <c r="I22" s="106">
        <v>-2563.5</v>
      </c>
      <c r="J22" s="106">
        <v>-699.5</v>
      </c>
      <c r="K22" s="106">
        <v>-591.79999999999995</v>
      </c>
      <c r="L22" s="105">
        <f t="shared" si="1"/>
        <v>-4390.5</v>
      </c>
      <c r="M22" s="106">
        <v>-4390.5</v>
      </c>
      <c r="O22" s="112">
        <v>-504</v>
      </c>
      <c r="P22" s="106">
        <v>-741.9</v>
      </c>
      <c r="Q22" s="106">
        <v>-726.8</v>
      </c>
      <c r="R22" s="146">
        <v>-803.7</v>
      </c>
      <c r="S22" s="146">
        <v>2776.5</v>
      </c>
      <c r="T22" s="105">
        <f t="shared" si="2"/>
        <v>-2776.4</v>
      </c>
      <c r="U22" s="112">
        <v>1725.9</v>
      </c>
      <c r="V22" s="106">
        <v>-752.5</v>
      </c>
      <c r="W22" s="106">
        <v>-2119.1999999999998</v>
      </c>
      <c r="X22" s="106">
        <v>-3858.9</v>
      </c>
      <c r="Y22" s="106">
        <v>-5004.6000000000004</v>
      </c>
      <c r="Z22" s="105">
        <f t="shared" si="3"/>
        <v>-5004.7</v>
      </c>
      <c r="AA22" s="112">
        <v>103.5</v>
      </c>
      <c r="AB22" s="106">
        <v>-1800</v>
      </c>
      <c r="AC22" s="106">
        <v>-111.4</v>
      </c>
      <c r="AD22" s="106">
        <v>-5685.9</v>
      </c>
      <c r="AE22" s="106">
        <v>-7493.9</v>
      </c>
      <c r="AF22" s="105">
        <f t="shared" si="4"/>
        <v>-7493.7999999999993</v>
      </c>
      <c r="AG22" s="112">
        <v>878.1</v>
      </c>
      <c r="AH22" s="106">
        <v>-1510.9</v>
      </c>
      <c r="AI22" s="106">
        <v>-351.5</v>
      </c>
      <c r="AJ22" s="146">
        <v>1951.7</v>
      </c>
      <c r="AK22" s="146">
        <v>967.4</v>
      </c>
      <c r="AL22" s="105">
        <f t="shared" si="5"/>
        <v>967.4</v>
      </c>
      <c r="AM22" s="112">
        <v>188</v>
      </c>
      <c r="AN22" s="106">
        <v>-93.1</v>
      </c>
      <c r="AO22" s="106">
        <v>-975.4</v>
      </c>
      <c r="AP22" s="106">
        <v>-1560.4</v>
      </c>
      <c r="AQ22" s="106">
        <v>-2440.9</v>
      </c>
      <c r="AR22" s="105">
        <f t="shared" si="6"/>
        <v>-2440.9</v>
      </c>
      <c r="AS22" s="112">
        <v>-541</v>
      </c>
      <c r="AT22" s="106">
        <v>84.2</v>
      </c>
      <c r="AU22" s="106">
        <v>-171</v>
      </c>
    </row>
    <row r="23" spans="1:47" ht="14.25" customHeight="1" thickBot="1" x14ac:dyDescent="0.4">
      <c r="A23" s="137" t="s">
        <v>112</v>
      </c>
      <c r="B23" s="138">
        <f>+B21+B22</f>
        <v>1714.2000000000035</v>
      </c>
      <c r="C23" s="139">
        <f>+C21+C22</f>
        <v>1881.5999999999985</v>
      </c>
      <c r="D23" s="139">
        <f>+D21+D22</f>
        <v>1520.5999999999995</v>
      </c>
      <c r="E23" s="139">
        <f>+E21+E22</f>
        <v>909.99999999999977</v>
      </c>
      <c r="F23" s="139">
        <f>+F21+F22</f>
        <v>6026.3999999999942</v>
      </c>
      <c r="G23" s="105">
        <f t="shared" si="0"/>
        <v>6026.4000000000015</v>
      </c>
      <c r="H23" s="138">
        <f>+H21+H22</f>
        <v>994.89999999999986</v>
      </c>
      <c r="I23" s="139">
        <f>+I21+I22</f>
        <v>4760.7999999999993</v>
      </c>
      <c r="J23" s="139">
        <f>+J21+J22</f>
        <v>1479.5999999999995</v>
      </c>
      <c r="K23" s="139">
        <f>+K21+K22</f>
        <v>379.99999999999932</v>
      </c>
      <c r="L23" s="105">
        <f t="shared" si="1"/>
        <v>7615.2999999999975</v>
      </c>
      <c r="M23" s="139">
        <f>+M21+M22</f>
        <v>7615.2999999999993</v>
      </c>
      <c r="O23" s="138">
        <f>+O21+O22</f>
        <v>858.10000000000105</v>
      </c>
      <c r="P23" s="139">
        <f>+P21+P22</f>
        <v>1263.3999999999983</v>
      </c>
      <c r="Q23" s="139">
        <f>+Q21+Q22</f>
        <v>1158.5999999999992</v>
      </c>
      <c r="R23" s="150">
        <f>+R21+R22</f>
        <v>2922.5999999999995</v>
      </c>
      <c r="S23" s="150">
        <f>+S21-S22</f>
        <v>6202.7999999999956</v>
      </c>
      <c r="T23" s="105">
        <f t="shared" si="2"/>
        <v>6202.699999999998</v>
      </c>
      <c r="U23" s="138">
        <f>+U21+U22</f>
        <v>-8903.7000000000025</v>
      </c>
      <c r="V23" s="139">
        <f>+V21+V22</f>
        <v>1989.4000000000015</v>
      </c>
      <c r="W23" s="139">
        <f>+W21+W22</f>
        <v>3639.6000000000013</v>
      </c>
      <c r="X23" s="139">
        <f>+X21+X22</f>
        <v>3948.6000000000035</v>
      </c>
      <c r="Y23" s="139">
        <f>+Y21+Y22</f>
        <v>674.00000000000728</v>
      </c>
      <c r="Z23" s="105">
        <f t="shared" si="3"/>
        <v>673.90000000000373</v>
      </c>
      <c r="AA23" s="138">
        <f>+AA21+AA22</f>
        <v>-325.79999999999899</v>
      </c>
      <c r="AB23" s="139">
        <f>+AB21+AB22</f>
        <v>2421.5</v>
      </c>
      <c r="AC23" s="139">
        <f>+AC21+AC22</f>
        <v>1067.7000000000019</v>
      </c>
      <c r="AD23" s="139">
        <f>+AD21+AD22</f>
        <v>3414.8999999999996</v>
      </c>
      <c r="AE23" s="139">
        <f>+AE21+AE22</f>
        <v>6578.2000000000062</v>
      </c>
      <c r="AF23" s="105">
        <f t="shared" si="4"/>
        <v>6578.3000000000029</v>
      </c>
      <c r="AG23" s="138">
        <f>+AG21+AG22</f>
        <v>-1908.7999999999993</v>
      </c>
      <c r="AH23" s="139">
        <f>+AH21+AH22</f>
        <v>3190.4999999999995</v>
      </c>
      <c r="AI23" s="139">
        <f>+AI21+AI22</f>
        <v>563.30000000000109</v>
      </c>
      <c r="AJ23" s="150">
        <f>+AJ21+AJ22</f>
        <v>-14138.8</v>
      </c>
      <c r="AK23" s="150">
        <f>+AK21+AK22</f>
        <v>-12293.699999999992</v>
      </c>
      <c r="AL23" s="105">
        <f t="shared" si="5"/>
        <v>-12293.799999999997</v>
      </c>
      <c r="AM23" s="138">
        <f>+AM21+AM22</f>
        <v>-710.10000000000127</v>
      </c>
      <c r="AN23" s="139">
        <f>+AN21+AN22</f>
        <v>172.50000000000162</v>
      </c>
      <c r="AO23" s="139">
        <f>+AO21+AO22</f>
        <v>-1051.6000000000001</v>
      </c>
      <c r="AP23" s="139">
        <f>+AP21+AP22</f>
        <v>-9022.2999999999993</v>
      </c>
      <c r="AQ23" s="139">
        <f>+AQ21+AQ22</f>
        <v>-10611.600000000004</v>
      </c>
      <c r="AR23" s="105">
        <f t="shared" si="6"/>
        <v>-10611.5</v>
      </c>
      <c r="AS23" s="138">
        <f>+AS21+AS22</f>
        <v>894.89999999999964</v>
      </c>
      <c r="AT23" s="139">
        <f>+AT21+AT22</f>
        <v>-78.000000000001009</v>
      </c>
      <c r="AU23" s="139">
        <f>+AU21+AU22</f>
        <v>670.50000000000023</v>
      </c>
    </row>
    <row r="24" spans="1:47" ht="14.25" customHeight="1" thickTop="1" x14ac:dyDescent="0.35">
      <c r="A24" s="103" t="s">
        <v>101</v>
      </c>
      <c r="B24" s="110"/>
      <c r="C24" s="104"/>
      <c r="D24" s="104"/>
      <c r="E24" s="104"/>
      <c r="F24" s="104"/>
      <c r="G24" s="105">
        <f t="shared" si="0"/>
        <v>0</v>
      </c>
      <c r="H24" s="110"/>
      <c r="I24" s="104"/>
      <c r="J24" s="104"/>
      <c r="K24" s="104"/>
      <c r="L24" s="105">
        <f t="shared" si="1"/>
        <v>0</v>
      </c>
      <c r="M24" s="104"/>
      <c r="O24" s="110"/>
      <c r="P24" s="104"/>
      <c r="Q24" s="104"/>
      <c r="R24" s="151"/>
      <c r="S24" s="151"/>
      <c r="T24" s="105">
        <f t="shared" si="2"/>
        <v>0</v>
      </c>
      <c r="U24" s="110"/>
      <c r="V24" s="104"/>
      <c r="W24" s="104"/>
      <c r="X24" s="104"/>
      <c r="Y24" s="104"/>
      <c r="Z24" s="105">
        <f t="shared" si="3"/>
        <v>0</v>
      </c>
      <c r="AA24" s="111"/>
      <c r="AB24" s="104"/>
      <c r="AC24" s="104"/>
      <c r="AD24" s="104"/>
      <c r="AE24" s="104"/>
      <c r="AF24" s="105">
        <f t="shared" si="4"/>
        <v>0</v>
      </c>
      <c r="AG24" s="114"/>
      <c r="AH24" s="123"/>
      <c r="AI24" s="123"/>
      <c r="AJ24" s="171"/>
      <c r="AK24" s="171"/>
      <c r="AL24" s="105">
        <f t="shared" si="5"/>
        <v>0</v>
      </c>
      <c r="AM24" s="134"/>
      <c r="AN24" s="123"/>
      <c r="AO24" s="123"/>
      <c r="AP24" s="125"/>
      <c r="AQ24" s="125"/>
      <c r="AR24" s="105">
        <f t="shared" si="6"/>
        <v>0</v>
      </c>
      <c r="AS24" s="134"/>
      <c r="AT24" s="123"/>
      <c r="AU24" s="123"/>
    </row>
    <row r="25" spans="1:47" ht="14.25" customHeight="1" x14ac:dyDescent="0.35">
      <c r="A25" s="99" t="s">
        <v>103</v>
      </c>
      <c r="B25" s="110"/>
      <c r="C25" s="104"/>
      <c r="D25" s="104"/>
      <c r="E25" s="104"/>
      <c r="F25" s="104"/>
      <c r="G25" s="105"/>
      <c r="H25" s="110"/>
      <c r="I25" s="104"/>
      <c r="J25" s="104"/>
      <c r="K25" s="104"/>
      <c r="L25" s="105"/>
      <c r="M25" s="104"/>
      <c r="O25" s="110"/>
      <c r="P25" s="104"/>
      <c r="Q25" s="104"/>
      <c r="R25" s="151"/>
      <c r="S25" s="151"/>
      <c r="T25" s="105"/>
      <c r="U25" s="110"/>
      <c r="V25" s="104"/>
      <c r="W25" s="104"/>
      <c r="X25" s="104"/>
      <c r="Y25" s="104"/>
      <c r="Z25" s="105"/>
      <c r="AA25" s="164"/>
      <c r="AB25" s="104"/>
      <c r="AC25" s="104"/>
      <c r="AD25" s="104"/>
      <c r="AE25" s="104"/>
      <c r="AF25" s="105">
        <f t="shared" si="4"/>
        <v>0</v>
      </c>
      <c r="AG25" s="111">
        <v>100.7</v>
      </c>
      <c r="AH25" s="123">
        <v>55.9</v>
      </c>
      <c r="AI25" s="123">
        <v>0</v>
      </c>
      <c r="AJ25" s="143"/>
      <c r="AK25" s="143"/>
      <c r="AL25" s="105">
        <f t="shared" si="5"/>
        <v>156.6</v>
      </c>
      <c r="AR25" s="105">
        <f t="shared" si="6"/>
        <v>0</v>
      </c>
    </row>
    <row r="26" spans="1:47" ht="14.25" customHeight="1" x14ac:dyDescent="0.35">
      <c r="A26" s="99" t="s">
        <v>104</v>
      </c>
      <c r="B26" s="166"/>
      <c r="C26" s="167"/>
      <c r="D26" s="167"/>
      <c r="E26" s="167"/>
      <c r="F26" s="167"/>
      <c r="G26" s="105"/>
      <c r="H26" s="166"/>
      <c r="I26" s="167"/>
      <c r="J26" s="167"/>
      <c r="K26" s="167"/>
      <c r="L26" s="105"/>
      <c r="M26" s="167"/>
      <c r="O26" s="166"/>
      <c r="P26" s="167"/>
      <c r="Q26" s="167"/>
      <c r="R26" s="170"/>
      <c r="S26" s="168"/>
      <c r="T26" s="105"/>
      <c r="U26" s="166"/>
      <c r="V26" s="167"/>
      <c r="W26" s="167"/>
      <c r="X26" s="167"/>
      <c r="Y26" s="167"/>
      <c r="Z26" s="105"/>
      <c r="AA26" s="169"/>
      <c r="AB26" s="167"/>
      <c r="AC26" s="167"/>
      <c r="AD26" s="167"/>
      <c r="AE26" s="167"/>
      <c r="AF26" s="105">
        <f t="shared" si="4"/>
        <v>0</v>
      </c>
      <c r="AG26" s="111">
        <v>54664.700000000004</v>
      </c>
      <c r="AH26" s="123">
        <v>43.000000000000007</v>
      </c>
      <c r="AI26" s="123">
        <v>739.4</v>
      </c>
      <c r="AJ26" s="143"/>
      <c r="AK26" s="143"/>
      <c r="AL26" s="105">
        <f t="shared" si="5"/>
        <v>55447.100000000006</v>
      </c>
      <c r="AR26" s="105">
        <f t="shared" si="6"/>
        <v>0</v>
      </c>
    </row>
    <row r="27" spans="1:47" ht="14.25" customHeight="1" x14ac:dyDescent="0.35">
      <c r="A27" s="99" t="s">
        <v>105</v>
      </c>
      <c r="B27" s="133"/>
      <c r="C27" s="124"/>
      <c r="D27" s="124"/>
      <c r="E27" s="124"/>
      <c r="F27" s="124"/>
      <c r="G27" s="105"/>
      <c r="H27" s="133"/>
      <c r="I27" s="124"/>
      <c r="J27" s="124"/>
      <c r="K27" s="124"/>
      <c r="L27" s="105"/>
      <c r="M27" s="124"/>
      <c r="O27" s="133"/>
      <c r="P27" s="124"/>
      <c r="Q27" s="124"/>
      <c r="R27" s="152"/>
      <c r="S27" s="152"/>
      <c r="T27" s="105"/>
      <c r="U27" s="133"/>
      <c r="V27" s="124"/>
      <c r="W27" s="124"/>
      <c r="X27" s="124"/>
      <c r="Y27" s="124"/>
      <c r="Z27" s="105"/>
      <c r="AA27" s="133"/>
      <c r="AB27" s="124"/>
      <c r="AC27" s="124"/>
      <c r="AD27" s="124"/>
      <c r="AE27" s="124"/>
      <c r="AF27" s="105">
        <f t="shared" si="4"/>
        <v>0</v>
      </c>
      <c r="AG27" s="133">
        <f>+AG25++AG26</f>
        <v>54765.4</v>
      </c>
      <c r="AH27" s="124">
        <f>+AH25+AH26</f>
        <v>98.9</v>
      </c>
      <c r="AI27" s="124">
        <f>+AI25+AI26</f>
        <v>739.4</v>
      </c>
      <c r="AJ27" s="152">
        <v>318.89999999999964</v>
      </c>
      <c r="AK27" s="152">
        <v>55922.5</v>
      </c>
      <c r="AL27" s="105">
        <f t="shared" si="5"/>
        <v>55922.600000000006</v>
      </c>
      <c r="AM27" s="133">
        <v>0</v>
      </c>
      <c r="AN27" s="124">
        <v>0</v>
      </c>
      <c r="AO27" s="124">
        <v>0</v>
      </c>
      <c r="AP27" s="124">
        <v>0</v>
      </c>
      <c r="AQ27" s="124">
        <v>0</v>
      </c>
      <c r="AR27" s="105">
        <f t="shared" si="6"/>
        <v>0</v>
      </c>
      <c r="AS27" s="133">
        <v>56.8</v>
      </c>
      <c r="AT27" s="124">
        <v>0</v>
      </c>
      <c r="AU27" s="124">
        <v>0</v>
      </c>
    </row>
    <row r="28" spans="1:47" ht="14.25" customHeight="1" thickBot="1" x14ac:dyDescent="0.4">
      <c r="A28" s="99" t="s">
        <v>102</v>
      </c>
      <c r="B28" s="141">
        <v>1714.2000000000035</v>
      </c>
      <c r="C28" s="140">
        <v>1881.5999999999985</v>
      </c>
      <c r="D28" s="140">
        <v>1520.5999999999995</v>
      </c>
      <c r="E28" s="140">
        <v>909.99999999999977</v>
      </c>
      <c r="F28" s="140">
        <v>6026.3999999999942</v>
      </c>
      <c r="G28" s="105">
        <f t="shared" ref="G28:G33" si="7">+SUM(B28:E28)</f>
        <v>6026.4000000000015</v>
      </c>
      <c r="H28" s="141">
        <v>994.89999999999986</v>
      </c>
      <c r="I28" s="140">
        <v>4760.7999999999993</v>
      </c>
      <c r="J28" s="140">
        <v>1479.5999999999995</v>
      </c>
      <c r="K28" s="140">
        <v>379.99999999999932</v>
      </c>
      <c r="L28" s="105">
        <f t="shared" ref="L28:L33" si="8">+SUM(H28:K28)</f>
        <v>7615.2999999999975</v>
      </c>
      <c r="M28" s="140">
        <v>7615.2999999999993</v>
      </c>
      <c r="O28" s="141">
        <v>858.10000000000105</v>
      </c>
      <c r="P28" s="140">
        <v>1263.3999999999983</v>
      </c>
      <c r="Q28" s="140">
        <v>1158.5999999999992</v>
      </c>
      <c r="R28" s="153">
        <v>2922.5999999999995</v>
      </c>
      <c r="S28" s="153">
        <v>6202.7999999999956</v>
      </c>
      <c r="T28" s="105">
        <f t="shared" si="2"/>
        <v>6202.699999999998</v>
      </c>
      <c r="U28" s="141">
        <v>-8903.7000000000025</v>
      </c>
      <c r="V28" s="140">
        <v>1989.4000000000015</v>
      </c>
      <c r="W28" s="140">
        <v>3639.6000000000013</v>
      </c>
      <c r="X28" s="140">
        <v>3948.6000000000035</v>
      </c>
      <c r="Y28" s="140">
        <v>674.00000000000728</v>
      </c>
      <c r="Z28" s="105">
        <f t="shared" si="3"/>
        <v>673.90000000000373</v>
      </c>
      <c r="AA28" s="141">
        <v>-325.79999999999893</v>
      </c>
      <c r="AB28" s="140">
        <v>2421.5</v>
      </c>
      <c r="AC28" s="140">
        <v>1067.7000000000019</v>
      </c>
      <c r="AD28" s="140">
        <v>3414.8999999999996</v>
      </c>
      <c r="AE28" s="140">
        <v>6578.2000000000062</v>
      </c>
      <c r="AF28" s="105">
        <f t="shared" si="4"/>
        <v>6578.3000000000029</v>
      </c>
      <c r="AG28" s="141">
        <v>52856.600000000006</v>
      </c>
      <c r="AH28" s="140">
        <v>3289.3999999999996</v>
      </c>
      <c r="AI28" s="140">
        <v>1302.7000000000012</v>
      </c>
      <c r="AJ28" s="153">
        <v>-13819.9</v>
      </c>
      <c r="AK28" s="153">
        <v>43628.800000000003</v>
      </c>
      <c r="AL28" s="105">
        <f t="shared" si="5"/>
        <v>43628.80000000001</v>
      </c>
      <c r="AM28" s="141">
        <v>-710.10000000000127</v>
      </c>
      <c r="AN28" s="140">
        <v>172.50000000000162</v>
      </c>
      <c r="AO28" s="140">
        <v>-1051.6000000000001</v>
      </c>
      <c r="AP28" s="140">
        <v>-9022.2999999999993</v>
      </c>
      <c r="AQ28" s="140">
        <v>-10611.600000000004</v>
      </c>
      <c r="AR28" s="105">
        <f t="shared" si="6"/>
        <v>-10611.5</v>
      </c>
      <c r="AS28" s="141">
        <v>951.69999999999959</v>
      </c>
      <c r="AT28" s="140">
        <v>-78.000000000001009</v>
      </c>
      <c r="AU28" s="140">
        <v>670.50000000000023</v>
      </c>
    </row>
    <row r="29" spans="1:47" ht="14.25" customHeight="1" thickTop="1" x14ac:dyDescent="0.35">
      <c r="A29" s="99"/>
      <c r="B29" s="80"/>
      <c r="C29" s="70"/>
      <c r="D29" s="70"/>
      <c r="E29" s="70"/>
      <c r="F29" s="70"/>
      <c r="G29" s="105">
        <f t="shared" si="7"/>
        <v>0</v>
      </c>
      <c r="H29" s="80"/>
      <c r="I29" s="70"/>
      <c r="J29" s="70"/>
      <c r="K29" s="70"/>
      <c r="L29" s="105">
        <f t="shared" si="8"/>
        <v>0</v>
      </c>
      <c r="M29" s="70"/>
      <c r="O29" s="80"/>
      <c r="P29" s="70"/>
      <c r="Q29" s="70"/>
      <c r="R29" s="154"/>
      <c r="S29" s="154"/>
      <c r="T29" s="105">
        <f t="shared" si="2"/>
        <v>0</v>
      </c>
      <c r="U29" s="80"/>
      <c r="V29" s="70"/>
      <c r="W29" s="81"/>
      <c r="X29" s="70"/>
      <c r="Y29" s="81"/>
      <c r="Z29" s="105">
        <f t="shared" si="3"/>
        <v>0</v>
      </c>
      <c r="AA29" s="80"/>
      <c r="AB29" s="70"/>
      <c r="AC29" s="70"/>
      <c r="AD29" s="104"/>
      <c r="AE29" s="104"/>
      <c r="AF29" s="105">
        <f t="shared" si="4"/>
        <v>0</v>
      </c>
      <c r="AG29" s="110"/>
      <c r="AH29" s="122"/>
      <c r="AI29" s="122"/>
      <c r="AJ29" s="172"/>
      <c r="AK29" s="172"/>
      <c r="AL29" s="105">
        <f t="shared" si="5"/>
        <v>0</v>
      </c>
      <c r="AM29" s="135"/>
      <c r="AN29" s="122"/>
      <c r="AO29" s="122"/>
      <c r="AP29" s="122"/>
      <c r="AQ29" s="122"/>
      <c r="AR29" s="105">
        <f t="shared" si="6"/>
        <v>0</v>
      </c>
      <c r="AS29" s="135"/>
      <c r="AT29" s="122"/>
      <c r="AU29" s="122"/>
    </row>
    <row r="30" spans="1:47" ht="14.25" customHeight="1" x14ac:dyDescent="0.35">
      <c r="A30" s="99" t="s">
        <v>98</v>
      </c>
      <c r="B30" s="80"/>
      <c r="C30" s="70"/>
      <c r="D30" s="70"/>
      <c r="E30" s="70"/>
      <c r="F30" s="70"/>
      <c r="G30" s="105">
        <f t="shared" si="7"/>
        <v>0</v>
      </c>
      <c r="H30" s="80"/>
      <c r="I30" s="70"/>
      <c r="J30" s="70"/>
      <c r="K30" s="70"/>
      <c r="L30" s="105">
        <f t="shared" si="8"/>
        <v>0</v>
      </c>
      <c r="M30" s="70"/>
      <c r="O30" s="80"/>
      <c r="P30" s="70"/>
      <c r="Q30" s="70"/>
      <c r="R30" s="154"/>
      <c r="S30" s="154"/>
      <c r="T30" s="105">
        <f t="shared" si="2"/>
        <v>0</v>
      </c>
      <c r="U30" s="80"/>
      <c r="V30" s="70"/>
      <c r="W30" s="70"/>
      <c r="X30" s="70"/>
      <c r="Y30" s="70"/>
      <c r="Z30" s="105">
        <f t="shared" si="3"/>
        <v>0</v>
      </c>
      <c r="AA30" s="80"/>
      <c r="AB30" s="70"/>
      <c r="AC30" s="70"/>
      <c r="AD30" s="116"/>
      <c r="AE30" s="116"/>
      <c r="AF30" s="105">
        <f t="shared" si="4"/>
        <v>0</v>
      </c>
      <c r="AG30" s="110"/>
      <c r="AH30" s="121"/>
      <c r="AI30" s="121"/>
      <c r="AJ30" s="173"/>
      <c r="AK30" s="173"/>
      <c r="AL30" s="105">
        <f t="shared" si="5"/>
        <v>0</v>
      </c>
      <c r="AM30" s="136"/>
      <c r="AN30" s="121"/>
      <c r="AO30" s="121"/>
      <c r="AP30" s="121"/>
      <c r="AQ30" s="121"/>
      <c r="AR30" s="105">
        <f t="shared" si="6"/>
        <v>0</v>
      </c>
      <c r="AS30" s="136"/>
      <c r="AT30" s="121"/>
      <c r="AU30" s="121"/>
    </row>
    <row r="31" spans="1:47" ht="14.25" customHeight="1" x14ac:dyDescent="0.35">
      <c r="A31" s="137" t="s">
        <v>99</v>
      </c>
      <c r="B31" s="111">
        <f>+B23-B32</f>
        <v>1196.0000000000034</v>
      </c>
      <c r="C31" s="105">
        <f>+C23-C32</f>
        <v>1419.1999999999985</v>
      </c>
      <c r="D31" s="105">
        <f>+D23-D32</f>
        <v>1014.8999999999994</v>
      </c>
      <c r="E31" s="105">
        <f>+E23-E32</f>
        <v>343.29999999999973</v>
      </c>
      <c r="F31" s="105">
        <f>+F23-F32</f>
        <v>3973.3999999999942</v>
      </c>
      <c r="G31" s="105">
        <f t="shared" si="7"/>
        <v>3973.400000000001</v>
      </c>
      <c r="H31" s="111">
        <f>+H23-H32</f>
        <v>677.59999999999991</v>
      </c>
      <c r="I31" s="105">
        <f>+I23-I32</f>
        <v>4297.3999999999996</v>
      </c>
      <c r="J31" s="105">
        <f>+J23-J32</f>
        <v>977.99999999999943</v>
      </c>
      <c r="K31" s="105">
        <f>+K23-K32</f>
        <v>56.499999999999318</v>
      </c>
      <c r="L31" s="105">
        <f t="shared" si="8"/>
        <v>6009.4999999999982</v>
      </c>
      <c r="M31" s="105">
        <f>+M23-M32</f>
        <v>6009.4</v>
      </c>
      <c r="O31" s="111">
        <f>+O23-O32</f>
        <v>541.70000000000107</v>
      </c>
      <c r="P31" s="105">
        <f>+P23-P32</f>
        <v>919.09999999999832</v>
      </c>
      <c r="Q31" s="105">
        <f>+Q23-Q32</f>
        <v>755.19999999999925</v>
      </c>
      <c r="R31" s="145">
        <f>+R23-R32</f>
        <v>2506.0999999999995</v>
      </c>
      <c r="S31" s="145">
        <f>+S23-S32</f>
        <v>4722.0999999999958</v>
      </c>
      <c r="T31" s="105">
        <f t="shared" si="2"/>
        <v>4722.0999999999985</v>
      </c>
      <c r="U31" s="111">
        <f>+U23-U32</f>
        <v>-9651.9000000000033</v>
      </c>
      <c r="V31" s="105">
        <f>+V23-V32</f>
        <v>1739.5000000000014</v>
      </c>
      <c r="W31" s="105">
        <f>+W23-W32</f>
        <v>3349.7000000000012</v>
      </c>
      <c r="X31" s="105">
        <f>+X23-X32</f>
        <v>3670.3000000000034</v>
      </c>
      <c r="Y31" s="105">
        <f>+Y23-Y32</f>
        <v>-892.29999999999268</v>
      </c>
      <c r="Z31" s="105">
        <f t="shared" si="3"/>
        <v>-892.39999999999736</v>
      </c>
      <c r="AA31" s="111">
        <f>+AA23-AA32</f>
        <v>-584.39999999999895</v>
      </c>
      <c r="AB31" s="105">
        <f>+AB23-AB32</f>
        <v>2181.6999999999998</v>
      </c>
      <c r="AC31" s="105">
        <f>+AC23-AC32</f>
        <v>760.60000000000184</v>
      </c>
      <c r="AD31" s="105">
        <f>+AD23-AD32</f>
        <v>3028.7</v>
      </c>
      <c r="AE31" s="105">
        <f>+AE23-AE32</f>
        <v>5386.5000000000064</v>
      </c>
      <c r="AF31" s="105">
        <f t="shared" si="4"/>
        <v>5386.6000000000022</v>
      </c>
      <c r="AG31" s="111">
        <f>+AG28-AG32</f>
        <v>52642.100000000006</v>
      </c>
      <c r="AH31" s="123">
        <f>+AH28-AH32</f>
        <v>3140.3999999999996</v>
      </c>
      <c r="AI31" s="123">
        <f>+AI28-AI32</f>
        <v>1118.4000000000012</v>
      </c>
      <c r="AJ31" s="171">
        <f>+AJ28-AJ32</f>
        <v>-13749.699999999999</v>
      </c>
      <c r="AK31" s="171">
        <f>+AK28-AK32</f>
        <v>43151.200000000004</v>
      </c>
      <c r="AL31" s="105">
        <f t="shared" si="5"/>
        <v>43151.200000000012</v>
      </c>
      <c r="AM31" s="132">
        <f>+AM28-AM32</f>
        <v>-788.90000000000123</v>
      </c>
      <c r="AN31" s="123">
        <f>+AN28-AN32</f>
        <v>133.50000000000162</v>
      </c>
      <c r="AO31" s="123">
        <f>+AO28-AO32</f>
        <v>-918.50000000000011</v>
      </c>
      <c r="AP31" s="123">
        <f>+AP28-AP32</f>
        <v>-8662</v>
      </c>
      <c r="AQ31" s="123">
        <f>+AQ28-AQ32</f>
        <v>-10235.900000000003</v>
      </c>
      <c r="AR31" s="105">
        <f t="shared" si="6"/>
        <v>-10235.9</v>
      </c>
      <c r="AS31" s="132">
        <f>+AS28-AS32</f>
        <v>951.79999999999961</v>
      </c>
      <c r="AT31" s="123">
        <f>+AT28-AT32</f>
        <v>-25.60000000000101</v>
      </c>
      <c r="AU31" s="123">
        <f>+AU28-AU32</f>
        <v>666.50000000000023</v>
      </c>
    </row>
    <row r="32" spans="1:47" ht="14.25" customHeight="1" thickBot="1" x14ac:dyDescent="0.4">
      <c r="A32" s="100" t="s">
        <v>100</v>
      </c>
      <c r="B32" s="112">
        <v>518.20000000000005</v>
      </c>
      <c r="C32" s="106">
        <v>462.4</v>
      </c>
      <c r="D32" s="106">
        <v>505.70000000000005</v>
      </c>
      <c r="E32" s="106">
        <v>566.70000000000005</v>
      </c>
      <c r="F32" s="106">
        <v>2053</v>
      </c>
      <c r="G32" s="105">
        <f t="shared" si="7"/>
        <v>2053</v>
      </c>
      <c r="H32" s="112">
        <v>317.3</v>
      </c>
      <c r="I32" s="106">
        <v>463.4</v>
      </c>
      <c r="J32" s="106">
        <v>501.6</v>
      </c>
      <c r="K32" s="106">
        <v>323.5</v>
      </c>
      <c r="L32" s="105">
        <f t="shared" si="8"/>
        <v>1605.8000000000002</v>
      </c>
      <c r="M32" s="106">
        <v>1605.9</v>
      </c>
      <c r="O32" s="112">
        <v>316.39999999999998</v>
      </c>
      <c r="P32" s="106">
        <v>344.3</v>
      </c>
      <c r="Q32" s="106">
        <v>403.4</v>
      </c>
      <c r="R32" s="146">
        <v>416.5</v>
      </c>
      <c r="S32" s="146">
        <v>1480.7</v>
      </c>
      <c r="T32" s="105">
        <f t="shared" si="2"/>
        <v>1480.6</v>
      </c>
      <c r="U32" s="112">
        <v>748.19999999999993</v>
      </c>
      <c r="V32" s="106">
        <v>249.9</v>
      </c>
      <c r="W32" s="106">
        <v>289.89999999999998</v>
      </c>
      <c r="X32" s="106">
        <v>278.3</v>
      </c>
      <c r="Y32" s="106">
        <v>1566.3</v>
      </c>
      <c r="Z32" s="105">
        <f t="shared" si="3"/>
        <v>1566.3</v>
      </c>
      <c r="AA32" s="112">
        <v>258.60000000000002</v>
      </c>
      <c r="AB32" s="106">
        <v>239.8</v>
      </c>
      <c r="AC32" s="106">
        <v>307.10000000000002</v>
      </c>
      <c r="AD32" s="106">
        <v>386.2</v>
      </c>
      <c r="AE32" s="106">
        <v>1191.7</v>
      </c>
      <c r="AF32" s="106">
        <f t="shared" si="4"/>
        <v>1191.7</v>
      </c>
      <c r="AG32" s="112">
        <v>214.5</v>
      </c>
      <c r="AH32" s="106">
        <v>149</v>
      </c>
      <c r="AI32" s="106">
        <v>184.3</v>
      </c>
      <c r="AJ32" s="146">
        <v>-70.2</v>
      </c>
      <c r="AK32" s="146">
        <v>477.6</v>
      </c>
      <c r="AL32" s="106">
        <f t="shared" si="5"/>
        <v>477.59999999999997</v>
      </c>
      <c r="AM32" s="112">
        <v>78.8</v>
      </c>
      <c r="AN32" s="106">
        <v>39</v>
      </c>
      <c r="AO32" s="106">
        <v>-133.1</v>
      </c>
      <c r="AP32" s="106">
        <v>-360.3</v>
      </c>
      <c r="AQ32" s="106">
        <v>-375.7</v>
      </c>
      <c r="AR32" s="106">
        <f t="shared" si="6"/>
        <v>-375.6</v>
      </c>
      <c r="AS32" s="112">
        <v>-0.1</v>
      </c>
      <c r="AT32" s="106">
        <v>-52.4</v>
      </c>
      <c r="AU32" s="106">
        <v>4</v>
      </c>
    </row>
    <row r="33" spans="1:49" ht="15" thickBot="1" x14ac:dyDescent="0.4">
      <c r="A33" s="99" t="s">
        <v>113</v>
      </c>
      <c r="B33" s="138">
        <f>+B31+B32</f>
        <v>1714.2000000000035</v>
      </c>
      <c r="C33" s="139">
        <f>+C31+C32</f>
        <v>1881.5999999999985</v>
      </c>
      <c r="D33" s="139">
        <f>+D31+D32</f>
        <v>1520.5999999999995</v>
      </c>
      <c r="E33" s="139">
        <f>+E31+E32</f>
        <v>909.99999999999977</v>
      </c>
      <c r="F33" s="139">
        <f>+F31+F32</f>
        <v>6026.3999999999942</v>
      </c>
      <c r="G33" s="105">
        <f t="shared" si="7"/>
        <v>6026.4000000000015</v>
      </c>
      <c r="H33" s="138">
        <f>+H31+H32</f>
        <v>994.89999999999986</v>
      </c>
      <c r="I33" s="139">
        <f>+I31+I32</f>
        <v>4760.7999999999993</v>
      </c>
      <c r="J33" s="139">
        <f>+J31+J32</f>
        <v>1479.5999999999995</v>
      </c>
      <c r="K33" s="139">
        <f>+K31+K32</f>
        <v>379.99999999999932</v>
      </c>
      <c r="L33" s="105">
        <f t="shared" si="8"/>
        <v>7615.2999999999975</v>
      </c>
      <c r="M33" s="139">
        <f>+M31+M32</f>
        <v>7615.2999999999993</v>
      </c>
      <c r="O33" s="138">
        <f>+O31+O32</f>
        <v>858.10000000000105</v>
      </c>
      <c r="P33" s="139">
        <f>+P31+P32</f>
        <v>1263.3999999999983</v>
      </c>
      <c r="Q33" s="139">
        <f>+Q31+Q32</f>
        <v>1158.5999999999992</v>
      </c>
      <c r="R33" s="150">
        <f>+R31+R32</f>
        <v>2922.5999999999995</v>
      </c>
      <c r="S33" s="150">
        <f>+S31+S32</f>
        <v>6202.7999999999956</v>
      </c>
      <c r="T33" s="105">
        <f t="shared" si="2"/>
        <v>6202.699999999998</v>
      </c>
      <c r="U33" s="138">
        <f>+U31+U32</f>
        <v>-8903.7000000000025</v>
      </c>
      <c r="V33" s="139">
        <f>+V31+V32</f>
        <v>1989.4000000000015</v>
      </c>
      <c r="W33" s="139">
        <f>+W31+W32</f>
        <v>3639.6000000000013</v>
      </c>
      <c r="X33" s="139">
        <f>+X31+X32</f>
        <v>3948.6000000000035</v>
      </c>
      <c r="Y33" s="139">
        <f>+Y31+Y32</f>
        <v>674.00000000000728</v>
      </c>
      <c r="Z33" s="105">
        <f t="shared" si="3"/>
        <v>673.90000000000373</v>
      </c>
      <c r="AA33" s="138">
        <f>+AA31+AA32</f>
        <v>-325.79999999999893</v>
      </c>
      <c r="AB33" s="139">
        <f>+AB31+AB32</f>
        <v>2421.5</v>
      </c>
      <c r="AC33" s="139">
        <f>+AC31+AC32</f>
        <v>1067.7000000000019</v>
      </c>
      <c r="AD33" s="139">
        <f>+AD31+AD32</f>
        <v>3414.8999999999996</v>
      </c>
      <c r="AE33" s="139">
        <f>+AE31+AE32</f>
        <v>6578.2000000000062</v>
      </c>
      <c r="AF33" s="105">
        <f t="shared" si="4"/>
        <v>6578.3000000000029</v>
      </c>
      <c r="AG33" s="138">
        <f>+AG31+AG32</f>
        <v>52856.600000000006</v>
      </c>
      <c r="AH33" s="140">
        <f>+AH31+AH32</f>
        <v>3289.3999999999996</v>
      </c>
      <c r="AI33" s="140">
        <f>+AI31+AI32</f>
        <v>1302.7000000000012</v>
      </c>
      <c r="AJ33" s="153">
        <f>+AJ31+AJ32</f>
        <v>-13819.9</v>
      </c>
      <c r="AK33" s="153">
        <f>+AK31+AK32</f>
        <v>43628.800000000003</v>
      </c>
      <c r="AL33" s="105">
        <f t="shared" si="5"/>
        <v>43628.80000000001</v>
      </c>
      <c r="AM33" s="141">
        <f>+AM31+AM32</f>
        <v>-710.10000000000127</v>
      </c>
      <c r="AN33" s="140">
        <f>+AN31+AN32</f>
        <v>172.50000000000162</v>
      </c>
      <c r="AO33" s="140">
        <f>+AO31+AO32</f>
        <v>-1051.6000000000001</v>
      </c>
      <c r="AP33" s="140">
        <f>+AP31+AP32</f>
        <v>-9022.2999999999993</v>
      </c>
      <c r="AQ33" s="140">
        <f>+AQ31+AQ32</f>
        <v>-10611.600000000004</v>
      </c>
      <c r="AR33" s="105">
        <f t="shared" si="6"/>
        <v>-10611.5</v>
      </c>
      <c r="AS33" s="141">
        <f>+AS31+AS32</f>
        <v>951.69999999999959</v>
      </c>
      <c r="AT33" s="140">
        <f>+AT31+AT32</f>
        <v>-78.000000000001009</v>
      </c>
      <c r="AU33" s="140">
        <f>+AU31+AU32</f>
        <v>670.50000000000023</v>
      </c>
    </row>
    <row r="34" spans="1:49" ht="15" thickTop="1" x14ac:dyDescent="0.35">
      <c r="A34" s="101"/>
      <c r="B34" s="129"/>
      <c r="C34" s="36"/>
      <c r="D34" s="36"/>
      <c r="E34" s="36"/>
      <c r="F34" s="36"/>
      <c r="G34" s="36"/>
      <c r="H34" s="129"/>
      <c r="I34" s="36"/>
      <c r="J34" s="36"/>
      <c r="K34" s="36"/>
      <c r="L34" s="36"/>
      <c r="M34" s="36"/>
      <c r="O34" s="42"/>
      <c r="P34" s="39"/>
      <c r="Q34" s="39"/>
      <c r="R34" s="155"/>
      <c r="S34" s="155"/>
      <c r="T34" s="36"/>
      <c r="U34" s="42"/>
      <c r="V34" s="39"/>
      <c r="W34" s="39"/>
      <c r="X34" s="39"/>
      <c r="Y34" s="39"/>
      <c r="Z34" s="36"/>
      <c r="AA34" s="42"/>
      <c r="AB34" s="39"/>
      <c r="AC34" s="39"/>
      <c r="AD34" s="39"/>
      <c r="AE34" s="39"/>
      <c r="AF34" s="36"/>
      <c r="AG34" s="42"/>
      <c r="AH34" s="39"/>
      <c r="AI34" s="39"/>
      <c r="AJ34" s="39"/>
      <c r="AK34" s="39"/>
      <c r="AL34" s="36"/>
      <c r="AM34" s="42"/>
      <c r="AN34" s="39"/>
      <c r="AO34" s="39"/>
      <c r="AP34" s="39"/>
      <c r="AQ34" s="39"/>
      <c r="AR34" s="36"/>
      <c r="AS34" s="42"/>
      <c r="AT34" s="39"/>
      <c r="AU34" s="39"/>
    </row>
    <row r="35" spans="1:49" ht="14.5" customHeight="1" x14ac:dyDescent="0.35">
      <c r="B35" s="441" t="s">
        <v>107</v>
      </c>
      <c r="C35" s="441"/>
      <c r="D35" s="441"/>
      <c r="E35" s="441"/>
      <c r="F35" s="441"/>
      <c r="G35" s="51"/>
      <c r="L35" s="51"/>
      <c r="T35" s="51"/>
      <c r="Z35" s="51"/>
      <c r="AF35" s="51"/>
      <c r="AL35" s="51"/>
      <c r="AR35" s="51"/>
    </row>
    <row r="36" spans="1:49" ht="14.5" customHeight="1" x14ac:dyDescent="0.35">
      <c r="A36" s="99"/>
      <c r="B36" s="441"/>
      <c r="C36" s="441"/>
      <c r="D36" s="441"/>
      <c r="E36" s="441"/>
      <c r="F36" s="441"/>
      <c r="G36" s="51"/>
      <c r="H36" s="129"/>
      <c r="I36" s="36"/>
      <c r="J36" s="36"/>
      <c r="K36" s="36"/>
      <c r="L36" s="51"/>
      <c r="M36" s="36"/>
      <c r="O36" s="42"/>
      <c r="P36" s="39"/>
      <c r="Q36" s="39"/>
      <c r="R36" s="155"/>
      <c r="S36" s="155"/>
      <c r="T36" s="51"/>
      <c r="U36" s="42"/>
      <c r="V36" s="39"/>
      <c r="W36" s="39"/>
      <c r="X36" s="39"/>
      <c r="Y36" s="39"/>
      <c r="Z36" s="51"/>
      <c r="AA36" s="42"/>
      <c r="AB36" s="39"/>
      <c r="AC36" s="39"/>
      <c r="AD36" s="39"/>
      <c r="AE36" s="39"/>
      <c r="AF36" s="51"/>
      <c r="AG36" s="442" t="s">
        <v>114</v>
      </c>
      <c r="AH36" s="440"/>
      <c r="AI36" s="440"/>
      <c r="AJ36" s="440"/>
      <c r="AK36" s="440"/>
      <c r="AL36" s="51"/>
      <c r="AM36" s="42"/>
      <c r="AN36" s="39"/>
      <c r="AO36" s="39"/>
      <c r="AP36" s="39"/>
      <c r="AQ36" s="39"/>
      <c r="AR36" s="51"/>
      <c r="AS36" s="443" t="s">
        <v>115</v>
      </c>
      <c r="AT36" s="439"/>
      <c r="AU36" s="439"/>
      <c r="AV36" s="439"/>
      <c r="AW36" s="439"/>
    </row>
    <row r="37" spans="1:49" x14ac:dyDescent="0.35">
      <c r="A37" s="99"/>
      <c r="B37" s="441"/>
      <c r="C37" s="441"/>
      <c r="D37" s="441"/>
      <c r="E37" s="441"/>
      <c r="F37" s="441"/>
      <c r="G37" s="51"/>
      <c r="H37" s="130"/>
      <c r="I37" s="35"/>
      <c r="J37" s="35"/>
      <c r="K37" s="35"/>
      <c r="L37" s="51"/>
      <c r="M37" s="35"/>
      <c r="O37" s="42"/>
      <c r="P37" s="39"/>
      <c r="Q37" s="39"/>
      <c r="R37" s="155"/>
      <c r="S37" s="155"/>
      <c r="T37" s="51"/>
      <c r="U37" s="42"/>
      <c r="V37" s="39"/>
      <c r="W37" s="39"/>
      <c r="X37" s="39"/>
      <c r="Y37" s="39"/>
      <c r="Z37" s="51"/>
      <c r="AA37" s="42"/>
      <c r="AB37" s="39"/>
      <c r="AC37" s="39"/>
      <c r="AD37" s="39"/>
      <c r="AE37" s="39"/>
      <c r="AF37" s="51"/>
      <c r="AG37" s="442"/>
      <c r="AH37" s="440"/>
      <c r="AI37" s="440"/>
      <c r="AJ37" s="440"/>
      <c r="AK37" s="440"/>
      <c r="AL37" s="51"/>
      <c r="AM37" s="42"/>
      <c r="AN37" s="39"/>
      <c r="AO37" s="39"/>
      <c r="AP37" s="39"/>
      <c r="AQ37" s="39"/>
      <c r="AR37" s="51"/>
      <c r="AS37" s="443"/>
      <c r="AT37" s="439"/>
      <c r="AU37" s="439"/>
      <c r="AV37" s="439"/>
      <c r="AW37" s="439"/>
    </row>
    <row r="38" spans="1:49" x14ac:dyDescent="0.35">
      <c r="A38" s="102"/>
      <c r="B38" s="441"/>
      <c r="C38" s="441"/>
      <c r="D38" s="441"/>
      <c r="E38" s="441"/>
      <c r="F38" s="441"/>
      <c r="G38" s="51"/>
      <c r="L38" s="51"/>
      <c r="T38" s="51"/>
      <c r="Z38" s="51"/>
      <c r="AF38" s="51"/>
      <c r="AG38" s="442"/>
      <c r="AH38" s="440"/>
      <c r="AI38" s="440"/>
      <c r="AJ38" s="440"/>
      <c r="AK38" s="440"/>
      <c r="AL38" s="51"/>
      <c r="AR38" s="51"/>
      <c r="AS38" s="443"/>
      <c r="AT38" s="439"/>
      <c r="AU38" s="439"/>
      <c r="AV38" s="439"/>
      <c r="AW38" s="439"/>
    </row>
    <row r="39" spans="1:49" x14ac:dyDescent="0.35">
      <c r="A39" s="99"/>
      <c r="B39" s="441"/>
      <c r="C39" s="441"/>
      <c r="D39" s="441"/>
      <c r="E39" s="441"/>
      <c r="F39" s="441"/>
      <c r="G39" s="51"/>
      <c r="L39" s="51"/>
      <c r="T39" s="51"/>
      <c r="Z39" s="51"/>
      <c r="AF39" s="51"/>
      <c r="AG39" s="442"/>
      <c r="AH39" s="440"/>
      <c r="AI39" s="440"/>
      <c r="AJ39" s="440"/>
      <c r="AK39" s="440"/>
      <c r="AL39" s="51"/>
      <c r="AR39" s="51"/>
      <c r="AS39" s="443"/>
      <c r="AT39" s="439"/>
      <c r="AU39" s="439"/>
      <c r="AV39" s="439"/>
      <c r="AW39" s="439"/>
    </row>
    <row r="40" spans="1:49" x14ac:dyDescent="0.35">
      <c r="A40" s="99"/>
      <c r="B40" s="441"/>
      <c r="C40" s="441"/>
      <c r="D40" s="441"/>
      <c r="E40" s="441"/>
      <c r="F40" s="441"/>
      <c r="G40" s="51"/>
      <c r="H40" s="26"/>
      <c r="I40" s="27"/>
      <c r="J40" s="27"/>
      <c r="K40" s="27"/>
      <c r="L40" s="51"/>
      <c r="M40" s="27"/>
      <c r="O40" s="26"/>
      <c r="P40" s="27"/>
      <c r="Q40" s="27"/>
      <c r="R40" s="156"/>
      <c r="S40" s="156"/>
      <c r="T40" s="51"/>
      <c r="U40" s="26"/>
      <c r="V40" s="27"/>
      <c r="W40" s="27"/>
      <c r="X40" s="27"/>
      <c r="Y40" s="27"/>
      <c r="Z40" s="51"/>
      <c r="AA40" s="26"/>
      <c r="AB40" s="27"/>
      <c r="AC40" s="27"/>
      <c r="AD40" s="27"/>
      <c r="AE40" s="27"/>
      <c r="AF40" s="51"/>
      <c r="AG40" s="442"/>
      <c r="AH40" s="440"/>
      <c r="AI40" s="440"/>
      <c r="AJ40" s="440"/>
      <c r="AK40" s="440"/>
      <c r="AL40" s="51"/>
      <c r="AM40" s="26"/>
      <c r="AN40" s="27"/>
      <c r="AO40" s="27"/>
      <c r="AP40" s="27"/>
      <c r="AQ40" s="27"/>
      <c r="AR40" s="51"/>
      <c r="AS40" s="26"/>
      <c r="AT40" s="27"/>
      <c r="AU40" s="27"/>
    </row>
    <row r="41" spans="1:49" x14ac:dyDescent="0.35">
      <c r="A41" s="99"/>
      <c r="B41" s="441" t="s">
        <v>106</v>
      </c>
      <c r="C41" s="441"/>
      <c r="D41" s="441"/>
      <c r="E41" s="441"/>
      <c r="F41" s="441"/>
      <c r="G41" s="51"/>
      <c r="H41" s="130"/>
      <c r="I41" s="35"/>
      <c r="J41" s="35"/>
      <c r="K41" s="35"/>
      <c r="L41" s="51"/>
      <c r="M41" s="35"/>
      <c r="T41" s="51"/>
      <c r="Z41" s="51"/>
      <c r="AF41" s="51"/>
      <c r="AG41" s="442"/>
      <c r="AH41" s="440"/>
      <c r="AI41" s="440"/>
      <c r="AJ41" s="440"/>
      <c r="AK41" s="440"/>
      <c r="AL41" s="51"/>
      <c r="AR41" s="51"/>
      <c r="AT41" s="15"/>
      <c r="AU41" s="15"/>
    </row>
    <row r="42" spans="1:49" x14ac:dyDescent="0.35">
      <c r="A42" s="99"/>
      <c r="B42" s="441"/>
      <c r="C42" s="441"/>
      <c r="D42" s="441"/>
      <c r="E42" s="441"/>
      <c r="F42" s="441"/>
      <c r="G42" s="51"/>
      <c r="H42" s="14"/>
      <c r="I42" s="15"/>
      <c r="J42" s="15"/>
      <c r="K42" s="15"/>
      <c r="L42" s="51"/>
      <c r="M42" s="35"/>
      <c r="O42" s="14"/>
      <c r="P42" s="15"/>
      <c r="Q42" s="15"/>
      <c r="R42" s="157"/>
      <c r="T42" s="51"/>
      <c r="U42" s="14"/>
      <c r="V42" s="15"/>
      <c r="W42" s="15"/>
      <c r="X42" s="15"/>
      <c r="Z42" s="51"/>
      <c r="AA42" s="14"/>
      <c r="AB42" s="15"/>
      <c r="AC42" s="15"/>
      <c r="AD42" s="15"/>
      <c r="AF42" s="51"/>
      <c r="AG42" s="442"/>
      <c r="AH42" s="440"/>
      <c r="AI42" s="440"/>
      <c r="AJ42" s="440"/>
      <c r="AK42" s="440"/>
      <c r="AL42" s="51"/>
      <c r="AM42" s="14"/>
      <c r="AN42" s="15"/>
      <c r="AO42" s="15"/>
      <c r="AP42" s="15"/>
      <c r="AR42" s="51"/>
      <c r="AS42" s="14"/>
      <c r="AT42" s="15"/>
      <c r="AU42" s="15"/>
    </row>
    <row r="43" spans="1:49" x14ac:dyDescent="0.35">
      <c r="A43" s="99"/>
      <c r="B43" s="441"/>
      <c r="C43" s="441"/>
      <c r="D43" s="441"/>
      <c r="E43" s="441"/>
      <c r="F43" s="441"/>
      <c r="G43" s="51"/>
      <c r="H43" s="14"/>
      <c r="I43" s="15"/>
      <c r="J43" s="15"/>
      <c r="K43" s="15"/>
      <c r="L43" s="51"/>
      <c r="M43" s="35"/>
      <c r="O43" s="14"/>
      <c r="P43" s="15"/>
      <c r="Q43" s="15"/>
      <c r="R43" s="157"/>
      <c r="T43" s="51"/>
      <c r="U43" s="14"/>
      <c r="V43" s="15"/>
      <c r="W43" s="15"/>
      <c r="X43" s="15"/>
      <c r="Z43" s="51"/>
      <c r="AA43" s="14"/>
      <c r="AB43" s="15"/>
      <c r="AC43" s="15"/>
      <c r="AD43" s="15"/>
      <c r="AF43" s="51"/>
      <c r="AG43" s="442"/>
      <c r="AH43" s="440"/>
      <c r="AI43" s="440"/>
      <c r="AJ43" s="440"/>
      <c r="AK43" s="440"/>
      <c r="AL43" s="51"/>
      <c r="AM43" s="14"/>
      <c r="AN43" s="15"/>
      <c r="AO43" s="15"/>
      <c r="AP43" s="15"/>
      <c r="AR43" s="51"/>
      <c r="AS43" s="14"/>
      <c r="AT43" s="15"/>
      <c r="AU43" s="15"/>
    </row>
    <row r="44" spans="1:49" x14ac:dyDescent="0.35">
      <c r="A44" s="103"/>
      <c r="B44" s="126"/>
      <c r="C44" s="126"/>
      <c r="D44" s="126"/>
      <c r="E44" s="126"/>
      <c r="F44" s="126"/>
      <c r="G44" s="51"/>
      <c r="H44" s="14"/>
      <c r="I44" s="15"/>
      <c r="J44" s="15"/>
      <c r="K44" s="15"/>
      <c r="L44" s="51"/>
      <c r="M44" s="35"/>
      <c r="O44" s="14"/>
      <c r="P44" s="15"/>
      <c r="Q44" s="15"/>
      <c r="R44" s="157"/>
      <c r="T44" s="51"/>
      <c r="U44" s="14"/>
      <c r="V44" s="15"/>
      <c r="W44" s="15"/>
      <c r="X44" s="15"/>
      <c r="Z44" s="51"/>
      <c r="AA44" s="14"/>
      <c r="AB44" s="15"/>
      <c r="AC44" s="15"/>
      <c r="AD44" s="15"/>
      <c r="AF44" s="51"/>
      <c r="AG44" s="14"/>
      <c r="AH44" s="15"/>
      <c r="AI44" s="15"/>
      <c r="AJ44" s="15"/>
      <c r="AL44" s="51"/>
      <c r="AM44" s="14"/>
      <c r="AN44" s="15"/>
      <c r="AO44" s="15"/>
      <c r="AP44" s="15"/>
      <c r="AR44" s="51"/>
      <c r="AS44" s="14"/>
      <c r="AT44" s="15"/>
      <c r="AU44" s="15"/>
    </row>
    <row r="45" spans="1:49" s="33" customFormat="1" x14ac:dyDescent="0.35">
      <c r="A45" s="99"/>
      <c r="B45" s="142"/>
      <c r="C45" s="126"/>
      <c r="D45" s="126"/>
      <c r="E45" s="126"/>
      <c r="F45" s="126"/>
      <c r="G45" s="126"/>
      <c r="H45" s="26"/>
      <c r="I45" s="27"/>
      <c r="J45" s="27"/>
      <c r="K45" s="27"/>
      <c r="L45" s="126"/>
      <c r="M45" s="117"/>
      <c r="O45" s="26"/>
      <c r="P45" s="27"/>
      <c r="Q45" s="27"/>
      <c r="R45" s="156"/>
      <c r="S45" s="163"/>
      <c r="T45" s="126"/>
      <c r="U45" s="26"/>
      <c r="V45" s="27"/>
      <c r="W45" s="27"/>
      <c r="X45" s="27"/>
      <c r="Z45" s="126"/>
      <c r="AA45" s="26"/>
      <c r="AB45" s="27"/>
      <c r="AC45" s="27"/>
      <c r="AD45" s="27"/>
      <c r="AF45" s="126"/>
      <c r="AG45" s="26"/>
      <c r="AH45" s="27"/>
      <c r="AI45" s="27"/>
      <c r="AJ45" s="27"/>
      <c r="AL45" s="126"/>
      <c r="AM45" s="26"/>
      <c r="AN45" s="27"/>
      <c r="AO45" s="27"/>
      <c r="AP45" s="27"/>
      <c r="AR45" s="126"/>
      <c r="AS45" s="26"/>
      <c r="AT45" s="27"/>
      <c r="AU45" s="27"/>
    </row>
    <row r="46" spans="1:49" x14ac:dyDescent="0.35">
      <c r="A46" s="99"/>
      <c r="B46" s="142"/>
      <c r="C46" s="126"/>
      <c r="D46" s="126"/>
      <c r="E46" s="126"/>
      <c r="F46" s="126"/>
      <c r="G46" s="126"/>
      <c r="H46" s="14"/>
      <c r="I46" s="15"/>
      <c r="J46" s="15"/>
      <c r="K46" s="15"/>
      <c r="L46" s="126"/>
      <c r="M46" s="35"/>
      <c r="O46" s="14"/>
      <c r="P46" s="15"/>
      <c r="Q46" s="15"/>
      <c r="R46" s="157"/>
      <c r="T46" s="126"/>
      <c r="U46" s="14"/>
      <c r="V46" s="15"/>
      <c r="W46" s="15"/>
      <c r="X46" s="15"/>
      <c r="Z46" s="126"/>
      <c r="AA46" s="14"/>
      <c r="AB46" s="15"/>
      <c r="AC46" s="15"/>
      <c r="AD46" s="15"/>
      <c r="AF46" s="126"/>
      <c r="AG46" s="14"/>
      <c r="AH46" s="15"/>
      <c r="AI46" s="15"/>
      <c r="AJ46" s="15"/>
      <c r="AL46" s="126"/>
      <c r="AM46" s="14"/>
      <c r="AN46" s="15"/>
      <c r="AO46" s="15"/>
      <c r="AP46" s="15"/>
      <c r="AR46" s="126"/>
      <c r="AS46" s="14"/>
      <c r="AT46" s="15"/>
      <c r="AU46" s="15"/>
    </row>
    <row r="47" spans="1:49" x14ac:dyDescent="0.35">
      <c r="A47" s="12"/>
      <c r="B47" s="14"/>
      <c r="C47" s="15"/>
      <c r="D47" s="15"/>
      <c r="E47" s="15"/>
      <c r="F47" s="35"/>
      <c r="G47" s="35"/>
      <c r="H47" s="14"/>
      <c r="I47" s="15"/>
      <c r="J47" s="15"/>
      <c r="K47" s="15"/>
      <c r="L47" s="35"/>
      <c r="M47" s="35"/>
      <c r="O47" s="14"/>
      <c r="P47" s="15"/>
      <c r="Q47" s="15"/>
      <c r="R47" s="157"/>
      <c r="T47" s="35"/>
      <c r="U47" s="14"/>
      <c r="V47" s="15"/>
      <c r="W47" s="15"/>
      <c r="X47" s="15"/>
      <c r="Z47" s="35"/>
      <c r="AA47" s="14"/>
      <c r="AB47" s="15"/>
      <c r="AC47" s="15"/>
      <c r="AD47" s="15"/>
      <c r="AF47" s="35"/>
      <c r="AG47" s="14"/>
      <c r="AH47" s="15"/>
      <c r="AI47" s="15"/>
      <c r="AJ47" s="15"/>
      <c r="AL47" s="35"/>
      <c r="AM47" s="14"/>
      <c r="AN47" s="15"/>
      <c r="AO47" s="15"/>
      <c r="AP47" s="15"/>
      <c r="AR47" s="35"/>
      <c r="AS47" s="14"/>
      <c r="AT47" s="15"/>
      <c r="AU47" s="15"/>
    </row>
    <row r="48" spans="1:49" s="33" customFormat="1" x14ac:dyDescent="0.35">
      <c r="A48" s="24"/>
      <c r="B48" s="47"/>
      <c r="C48" s="44"/>
      <c r="D48" s="44"/>
      <c r="E48" s="44"/>
      <c r="F48" s="117"/>
      <c r="G48" s="117"/>
      <c r="H48" s="47"/>
      <c r="I48" s="44"/>
      <c r="J48" s="44"/>
      <c r="K48" s="44"/>
      <c r="L48" s="117"/>
      <c r="M48" s="117"/>
      <c r="O48" s="47"/>
      <c r="P48" s="44"/>
      <c r="Q48" s="44"/>
      <c r="R48" s="158"/>
      <c r="S48" s="163"/>
      <c r="T48" s="117"/>
      <c r="U48" s="47"/>
      <c r="V48" s="44"/>
      <c r="W48" s="44"/>
      <c r="X48" s="44"/>
      <c r="Z48" s="117"/>
      <c r="AA48" s="47"/>
      <c r="AB48" s="44"/>
      <c r="AC48" s="44"/>
      <c r="AD48" s="44"/>
      <c r="AF48" s="117"/>
      <c r="AG48" s="47"/>
      <c r="AH48" s="44"/>
      <c r="AI48" s="44"/>
      <c r="AJ48" s="44"/>
      <c r="AL48" s="117"/>
      <c r="AM48" s="47"/>
      <c r="AN48" s="44"/>
      <c r="AO48" s="44"/>
      <c r="AP48" s="44"/>
      <c r="AR48" s="117"/>
      <c r="AS48" s="47"/>
      <c r="AT48" s="44"/>
      <c r="AU48" s="44"/>
    </row>
    <row r="49" spans="1:47" x14ac:dyDescent="0.35">
      <c r="A49" s="12"/>
      <c r="B49" s="49"/>
      <c r="C49" s="50"/>
      <c r="D49" s="50"/>
      <c r="E49" s="15"/>
      <c r="F49" s="35"/>
      <c r="G49" s="35"/>
      <c r="H49" s="49"/>
      <c r="I49" s="50"/>
      <c r="J49" s="50"/>
      <c r="K49" s="15"/>
      <c r="L49" s="35"/>
      <c r="M49" s="35"/>
      <c r="O49" s="49"/>
      <c r="P49" s="50"/>
      <c r="Q49" s="50"/>
      <c r="R49" s="157"/>
      <c r="T49" s="35"/>
      <c r="U49" s="49"/>
      <c r="V49" s="50"/>
      <c r="W49" s="50"/>
      <c r="X49" s="50"/>
      <c r="Z49" s="35"/>
      <c r="AA49" s="49"/>
      <c r="AB49" s="50"/>
      <c r="AC49" s="50"/>
      <c r="AD49" s="50"/>
      <c r="AF49" s="35"/>
      <c r="AG49" s="49"/>
      <c r="AH49" s="50"/>
      <c r="AI49" s="50"/>
      <c r="AJ49" s="50"/>
      <c r="AL49" s="35"/>
      <c r="AM49" s="49"/>
      <c r="AN49" s="50"/>
      <c r="AO49" s="50"/>
      <c r="AP49" s="50"/>
      <c r="AR49" s="35"/>
      <c r="AS49" s="49"/>
      <c r="AT49" s="50"/>
      <c r="AU49" s="50"/>
    </row>
    <row r="50" spans="1:47" x14ac:dyDescent="0.35">
      <c r="A50" s="12"/>
      <c r="B50" s="49"/>
      <c r="C50" s="50"/>
      <c r="D50" s="50"/>
      <c r="E50" s="15"/>
      <c r="F50" s="35"/>
      <c r="G50" s="35"/>
      <c r="H50" s="49"/>
      <c r="I50" s="50"/>
      <c r="J50" s="50"/>
      <c r="K50" s="15"/>
      <c r="L50" s="35"/>
      <c r="M50" s="35"/>
      <c r="O50" s="49"/>
      <c r="P50" s="50"/>
      <c r="Q50" s="50"/>
      <c r="R50" s="157"/>
      <c r="T50" s="35"/>
      <c r="U50" s="49"/>
      <c r="V50" s="50"/>
      <c r="W50" s="50"/>
      <c r="X50" s="50"/>
      <c r="Z50" s="35"/>
      <c r="AA50" s="49"/>
      <c r="AB50" s="50"/>
      <c r="AC50" s="50"/>
      <c r="AD50" s="50"/>
      <c r="AF50" s="35"/>
      <c r="AG50" s="49"/>
      <c r="AH50" s="50"/>
      <c r="AI50" s="50"/>
      <c r="AJ50" s="50"/>
      <c r="AL50" s="35"/>
      <c r="AM50" s="49"/>
      <c r="AN50" s="50"/>
      <c r="AO50" s="50"/>
      <c r="AP50" s="50"/>
      <c r="AR50" s="35"/>
      <c r="AS50" s="49"/>
      <c r="AT50" s="50"/>
      <c r="AU50" s="50"/>
    </row>
    <row r="51" spans="1:47" s="33" customFormat="1" x14ac:dyDescent="0.35">
      <c r="A51" s="24"/>
      <c r="B51" s="47"/>
      <c r="C51" s="44"/>
      <c r="D51" s="44"/>
      <c r="E51" s="44"/>
      <c r="F51" s="117"/>
      <c r="G51" s="117"/>
      <c r="H51" s="47"/>
      <c r="I51" s="44"/>
      <c r="J51" s="44"/>
      <c r="K51" s="44"/>
      <c r="L51" s="117"/>
      <c r="M51" s="117"/>
      <c r="O51" s="47"/>
      <c r="P51" s="44"/>
      <c r="Q51" s="44"/>
      <c r="R51" s="158"/>
      <c r="S51" s="163"/>
      <c r="T51" s="117"/>
      <c r="U51" s="47"/>
      <c r="V51" s="44"/>
      <c r="W51" s="44"/>
      <c r="X51" s="44"/>
      <c r="Z51" s="117"/>
      <c r="AA51" s="47"/>
      <c r="AB51" s="44"/>
      <c r="AC51" s="44"/>
      <c r="AD51" s="44"/>
      <c r="AF51" s="117"/>
      <c r="AG51" s="47"/>
      <c r="AH51" s="44"/>
      <c r="AI51" s="44"/>
      <c r="AJ51" s="44"/>
      <c r="AL51" s="117"/>
      <c r="AM51" s="47"/>
      <c r="AN51" s="44"/>
      <c r="AO51" s="44"/>
      <c r="AP51" s="44"/>
      <c r="AR51" s="117"/>
      <c r="AS51" s="47"/>
      <c r="AT51" s="44"/>
      <c r="AU51" s="44"/>
    </row>
    <row r="52" spans="1:47" s="33" customFormat="1" x14ac:dyDescent="0.35">
      <c r="A52" s="24"/>
      <c r="B52" s="47"/>
      <c r="C52" s="44"/>
      <c r="D52" s="44"/>
      <c r="E52" s="44"/>
      <c r="F52" s="117"/>
      <c r="G52" s="117"/>
      <c r="H52" s="47"/>
      <c r="I52" s="44"/>
      <c r="J52" s="44"/>
      <c r="K52" s="44"/>
      <c r="L52" s="117"/>
      <c r="M52" s="117"/>
      <c r="O52" s="47"/>
      <c r="P52" s="44"/>
      <c r="Q52" s="44"/>
      <c r="R52" s="158"/>
      <c r="S52" s="163"/>
      <c r="T52" s="117"/>
      <c r="U52" s="47"/>
      <c r="V52" s="44"/>
      <c r="W52" s="44"/>
      <c r="X52" s="44"/>
      <c r="Z52" s="117"/>
      <c r="AA52" s="47"/>
      <c r="AB52" s="44"/>
      <c r="AC52" s="44"/>
      <c r="AD52" s="44"/>
      <c r="AF52" s="117"/>
      <c r="AG52" s="47"/>
      <c r="AH52" s="44"/>
      <c r="AI52" s="44"/>
      <c r="AJ52" s="44"/>
      <c r="AL52" s="117"/>
      <c r="AM52" s="47"/>
      <c r="AN52" s="44"/>
      <c r="AO52" s="44"/>
      <c r="AP52" s="44"/>
      <c r="AR52" s="117"/>
      <c r="AS52" s="47"/>
      <c r="AT52" s="44"/>
      <c r="AU52" s="44"/>
    </row>
    <row r="53" spans="1:47" x14ac:dyDescent="0.35">
      <c r="A53" s="24"/>
      <c r="F53" s="35"/>
      <c r="G53" s="35"/>
      <c r="L53" s="35"/>
      <c r="M53" s="35"/>
      <c r="T53" s="35"/>
      <c r="Z53" s="35"/>
      <c r="AF53" s="35"/>
      <c r="AL53" s="35"/>
      <c r="AR53" s="35"/>
    </row>
    <row r="54" spans="1:47" x14ac:dyDescent="0.35">
      <c r="A54" s="12"/>
      <c r="B54" s="14"/>
      <c r="C54" s="15"/>
      <c r="D54" s="15"/>
      <c r="E54" s="15"/>
      <c r="F54" s="35"/>
      <c r="G54" s="35"/>
      <c r="H54" s="14"/>
      <c r="I54" s="15"/>
      <c r="J54" s="15"/>
      <c r="K54" s="15"/>
      <c r="L54" s="35"/>
      <c r="M54" s="35"/>
      <c r="O54" s="14"/>
      <c r="P54" s="15"/>
      <c r="Q54" s="15"/>
      <c r="R54" s="157"/>
      <c r="T54" s="35"/>
      <c r="U54" s="14"/>
      <c r="V54" s="15"/>
      <c r="W54" s="15"/>
      <c r="X54" s="15"/>
      <c r="Z54" s="35"/>
      <c r="AA54" s="14"/>
      <c r="AB54" s="15"/>
      <c r="AC54" s="15"/>
      <c r="AD54" s="15"/>
      <c r="AF54" s="35"/>
      <c r="AG54" s="14"/>
      <c r="AH54" s="15"/>
      <c r="AI54" s="15"/>
      <c r="AJ54" s="15"/>
      <c r="AL54" s="35"/>
      <c r="AM54" s="14"/>
      <c r="AN54" s="15"/>
      <c r="AO54" s="15"/>
      <c r="AP54" s="15"/>
      <c r="AR54" s="35"/>
      <c r="AS54" s="14"/>
      <c r="AT54" s="15"/>
      <c r="AU54" s="15"/>
    </row>
    <row r="55" spans="1:47" x14ac:dyDescent="0.35">
      <c r="A55" s="24"/>
      <c r="F55" s="35"/>
      <c r="G55" s="35"/>
      <c r="L55" s="35"/>
      <c r="M55" s="35"/>
      <c r="T55" s="35"/>
      <c r="Z55" s="35"/>
      <c r="AF55" s="35"/>
      <c r="AL55" s="35"/>
      <c r="AR55" s="35"/>
    </row>
    <row r="56" spans="1:47" s="33" customFormat="1" x14ac:dyDescent="0.35">
      <c r="A56" s="24"/>
      <c r="B56" s="46"/>
      <c r="C56" s="45"/>
      <c r="D56" s="45"/>
      <c r="E56" s="45"/>
      <c r="F56" s="117"/>
      <c r="G56" s="117"/>
      <c r="H56" s="46"/>
      <c r="I56" s="45"/>
      <c r="J56" s="45"/>
      <c r="K56" s="45"/>
      <c r="L56" s="117"/>
      <c r="M56" s="45"/>
      <c r="O56" s="46"/>
      <c r="P56" s="45"/>
      <c r="Q56" s="45"/>
      <c r="R56" s="159"/>
      <c r="S56" s="163"/>
      <c r="T56" s="117"/>
      <c r="U56" s="46"/>
      <c r="V56" s="45"/>
      <c r="W56" s="45"/>
      <c r="X56" s="45"/>
      <c r="Z56" s="117"/>
      <c r="AA56" s="46"/>
      <c r="AB56" s="45"/>
      <c r="AC56" s="45"/>
      <c r="AD56" s="45"/>
      <c r="AF56" s="117"/>
      <c r="AG56" s="46"/>
      <c r="AH56" s="45"/>
      <c r="AI56" s="45"/>
      <c r="AJ56" s="45"/>
      <c r="AL56" s="117"/>
      <c r="AM56" s="46"/>
      <c r="AN56" s="45"/>
      <c r="AO56" s="45"/>
      <c r="AP56" s="45"/>
      <c r="AR56" s="117"/>
      <c r="AS56" s="46"/>
      <c r="AT56" s="45"/>
      <c r="AU56" s="45"/>
    </row>
    <row r="57" spans="1:47" x14ac:dyDescent="0.35">
      <c r="A57" s="12"/>
      <c r="B57" s="48"/>
      <c r="C57" s="34"/>
      <c r="D57" s="34"/>
      <c r="E57" s="34"/>
      <c r="F57" s="35"/>
      <c r="G57" s="35"/>
      <c r="H57" s="48"/>
      <c r="I57" s="34"/>
      <c r="J57" s="34"/>
      <c r="K57" s="34"/>
      <c r="L57" s="35"/>
      <c r="M57" s="35"/>
      <c r="O57" s="48"/>
      <c r="P57" s="34"/>
      <c r="Q57" s="34"/>
      <c r="R57" s="160"/>
      <c r="T57" s="35"/>
      <c r="U57" s="48"/>
      <c r="V57" s="34"/>
      <c r="W57" s="34"/>
      <c r="X57" s="34"/>
      <c r="Z57" s="35"/>
      <c r="AA57" s="48"/>
      <c r="AB57" s="34"/>
      <c r="AC57" s="34"/>
      <c r="AD57" s="34"/>
      <c r="AF57" s="35"/>
      <c r="AG57" s="48"/>
      <c r="AH57" s="34"/>
      <c r="AI57" s="34"/>
      <c r="AJ57" s="34"/>
      <c r="AL57" s="35"/>
      <c r="AM57" s="48"/>
      <c r="AN57" s="34"/>
      <c r="AO57" s="34"/>
      <c r="AP57" s="34"/>
      <c r="AR57" s="35"/>
      <c r="AS57" s="48"/>
      <c r="AT57" s="34"/>
      <c r="AU57" s="34"/>
    </row>
    <row r="58" spans="1:47" x14ac:dyDescent="0.35">
      <c r="A58" s="24"/>
      <c r="B58" s="130"/>
      <c r="C58" s="37"/>
      <c r="D58" s="35"/>
      <c r="E58" s="35"/>
      <c r="F58" s="35"/>
      <c r="G58" s="35"/>
      <c r="H58" s="130"/>
      <c r="I58" s="35"/>
      <c r="J58" s="35"/>
      <c r="K58" s="35"/>
      <c r="L58" s="35"/>
      <c r="M58" s="35"/>
      <c r="R58" s="160"/>
      <c r="T58" s="35"/>
      <c r="Z58" s="35"/>
      <c r="AD58" s="34"/>
      <c r="AF58" s="35"/>
      <c r="AL58" s="35"/>
      <c r="AR58" s="35"/>
    </row>
    <row r="59" spans="1:47" x14ac:dyDescent="0.35">
      <c r="B59" s="43"/>
      <c r="C59" s="38"/>
      <c r="D59" s="38"/>
      <c r="E59" s="38"/>
      <c r="F59" s="35"/>
      <c r="G59" s="35"/>
      <c r="H59" s="43"/>
      <c r="I59" s="38"/>
      <c r="J59" s="38"/>
      <c r="K59" s="38"/>
      <c r="L59" s="35"/>
      <c r="M59" s="35"/>
      <c r="O59" s="43"/>
      <c r="P59" s="38"/>
      <c r="Q59" s="38"/>
      <c r="R59" s="161"/>
      <c r="T59" s="35"/>
      <c r="U59" s="43"/>
      <c r="V59" s="38"/>
      <c r="W59" s="38"/>
      <c r="X59" s="38"/>
      <c r="Z59" s="35"/>
      <c r="AA59" s="43"/>
      <c r="AB59" s="38"/>
      <c r="AC59" s="38"/>
      <c r="AD59" s="38"/>
      <c r="AF59" s="35"/>
      <c r="AG59" s="43"/>
      <c r="AH59" s="38"/>
      <c r="AI59" s="38"/>
      <c r="AJ59" s="38"/>
      <c r="AL59" s="35"/>
      <c r="AM59" s="43"/>
      <c r="AN59" s="38"/>
      <c r="AO59" s="38"/>
      <c r="AP59" s="38"/>
      <c r="AR59" s="35"/>
      <c r="AS59" s="43"/>
      <c r="AT59" s="38"/>
      <c r="AU59" s="38"/>
    </row>
    <row r="60" spans="1:47" x14ac:dyDescent="0.35">
      <c r="B60" s="43"/>
      <c r="C60" s="38"/>
      <c r="D60" s="38"/>
      <c r="E60" s="38"/>
      <c r="F60" s="35"/>
      <c r="G60" s="35"/>
      <c r="H60" s="43"/>
      <c r="I60" s="38"/>
      <c r="J60" s="38"/>
      <c r="K60" s="38"/>
      <c r="L60" s="35"/>
      <c r="M60" s="35"/>
      <c r="O60" s="43"/>
      <c r="P60" s="38"/>
      <c r="Q60" s="38"/>
      <c r="R60" s="161"/>
      <c r="T60" s="35"/>
      <c r="U60" s="43"/>
      <c r="V60" s="38"/>
      <c r="W60" s="38"/>
      <c r="X60" s="38"/>
      <c r="Z60" s="35"/>
      <c r="AA60" s="43"/>
      <c r="AB60" s="38"/>
      <c r="AC60" s="38"/>
      <c r="AD60" s="38"/>
      <c r="AF60" s="35"/>
      <c r="AG60" s="43"/>
      <c r="AH60" s="38"/>
      <c r="AI60" s="38"/>
      <c r="AJ60" s="38"/>
      <c r="AL60" s="35"/>
      <c r="AM60" s="43"/>
      <c r="AN60" s="38"/>
      <c r="AO60" s="38"/>
      <c r="AP60" s="38"/>
      <c r="AR60" s="35"/>
      <c r="AS60" s="43"/>
      <c r="AT60" s="38"/>
      <c r="AU60" s="38"/>
    </row>
    <row r="61" spans="1:47" x14ac:dyDescent="0.35">
      <c r="B61" s="43"/>
      <c r="C61" s="38"/>
      <c r="D61" s="38"/>
      <c r="E61" s="38"/>
      <c r="F61" s="35"/>
      <c r="G61" s="35"/>
      <c r="H61" s="43"/>
      <c r="I61" s="38"/>
      <c r="J61" s="38"/>
      <c r="K61" s="38"/>
      <c r="L61" s="35"/>
      <c r="M61" s="35"/>
      <c r="O61" s="43"/>
      <c r="P61" s="38"/>
      <c r="Q61" s="38"/>
      <c r="R61" s="161"/>
      <c r="T61" s="35"/>
      <c r="U61" s="43"/>
      <c r="V61" s="38"/>
      <c r="W61" s="38"/>
      <c r="X61" s="38"/>
      <c r="Z61" s="35"/>
      <c r="AA61" s="43"/>
      <c r="AB61" s="38"/>
      <c r="AC61" s="38"/>
      <c r="AD61" s="38"/>
      <c r="AF61" s="35"/>
      <c r="AG61" s="43"/>
      <c r="AH61" s="38"/>
      <c r="AI61" s="38"/>
      <c r="AJ61" s="38"/>
      <c r="AL61" s="35"/>
      <c r="AM61" s="43"/>
      <c r="AN61" s="38"/>
      <c r="AO61" s="38"/>
      <c r="AP61" s="38"/>
      <c r="AR61" s="35"/>
      <c r="AS61" s="43"/>
      <c r="AT61" s="38"/>
      <c r="AU61" s="38"/>
    </row>
    <row r="62" spans="1:47" x14ac:dyDescent="0.35">
      <c r="B62" s="43"/>
      <c r="C62" s="38"/>
      <c r="D62" s="38"/>
      <c r="E62" s="38"/>
      <c r="F62" s="35"/>
      <c r="G62" s="35"/>
      <c r="H62" s="43"/>
      <c r="I62" s="38"/>
      <c r="J62" s="38"/>
      <c r="K62" s="38"/>
      <c r="L62" s="35"/>
      <c r="M62" s="35"/>
      <c r="O62" s="43"/>
      <c r="P62" s="38"/>
      <c r="Q62" s="38"/>
      <c r="R62" s="161"/>
      <c r="T62" s="35"/>
      <c r="U62" s="43"/>
      <c r="V62" s="38"/>
      <c r="W62" s="38"/>
      <c r="X62" s="38"/>
      <c r="Z62" s="35"/>
      <c r="AA62" s="43"/>
      <c r="AB62" s="38"/>
      <c r="AC62" s="38"/>
      <c r="AD62" s="38"/>
      <c r="AF62" s="35"/>
      <c r="AG62" s="43"/>
      <c r="AH62" s="38"/>
      <c r="AI62" s="38"/>
      <c r="AJ62" s="38"/>
      <c r="AL62" s="35"/>
      <c r="AM62" s="43"/>
      <c r="AN62" s="38"/>
      <c r="AO62" s="38"/>
      <c r="AP62" s="38"/>
      <c r="AR62" s="35"/>
      <c r="AS62" s="43"/>
      <c r="AT62" s="38"/>
      <c r="AU62" s="38"/>
    </row>
    <row r="63" spans="1:47" x14ac:dyDescent="0.35">
      <c r="A63" s="33"/>
      <c r="B63" s="131"/>
      <c r="C63" s="118"/>
      <c r="D63" s="118"/>
      <c r="E63" s="118"/>
      <c r="F63" s="27"/>
      <c r="G63" s="27"/>
      <c r="H63" s="131"/>
      <c r="I63" s="118"/>
      <c r="J63" s="118"/>
      <c r="K63" s="118"/>
      <c r="L63" s="27"/>
      <c r="M63" s="27"/>
      <c r="O63" s="131"/>
      <c r="P63" s="118"/>
      <c r="Q63" s="118"/>
      <c r="R63" s="162"/>
      <c r="T63" s="27"/>
      <c r="U63" s="131"/>
      <c r="V63" s="118"/>
      <c r="W63" s="118"/>
      <c r="X63" s="118"/>
      <c r="Z63" s="27"/>
      <c r="AA63" s="131"/>
      <c r="AB63" s="118"/>
      <c r="AC63" s="118"/>
      <c r="AD63" s="118"/>
      <c r="AE63" s="118"/>
      <c r="AF63" s="27"/>
      <c r="AG63" s="131"/>
      <c r="AH63" s="118"/>
      <c r="AI63" s="118"/>
      <c r="AJ63" s="118"/>
      <c r="AK63" s="118"/>
      <c r="AL63" s="27"/>
      <c r="AM63" s="131"/>
      <c r="AN63" s="118"/>
      <c r="AO63" s="118"/>
      <c r="AP63" s="118"/>
      <c r="AR63" s="27"/>
      <c r="AS63" s="131"/>
      <c r="AT63" s="118"/>
      <c r="AU63" s="118"/>
    </row>
    <row r="64" spans="1:47" x14ac:dyDescent="0.35">
      <c r="A64" s="28"/>
      <c r="B64" s="130"/>
      <c r="C64" s="35"/>
      <c r="D64" s="35"/>
      <c r="E64" s="35"/>
      <c r="F64" s="35"/>
      <c r="G64" s="35"/>
      <c r="H64" s="130"/>
      <c r="I64" s="35"/>
      <c r="J64" s="35"/>
      <c r="K64" s="35"/>
      <c r="L64" s="35"/>
      <c r="M64" s="35"/>
      <c r="T64" s="35"/>
      <c r="Z64" s="35"/>
      <c r="AF64" s="35"/>
      <c r="AL64" s="35"/>
      <c r="AR64" s="35"/>
    </row>
    <row r="65" spans="1:47" x14ac:dyDescent="0.35">
      <c r="A65" s="33"/>
      <c r="B65" s="43"/>
      <c r="C65" s="38"/>
      <c r="D65" s="38"/>
      <c r="E65" s="38"/>
      <c r="F65" s="119"/>
      <c r="G65" s="119"/>
      <c r="H65" s="43"/>
      <c r="I65" s="38"/>
      <c r="J65" s="38"/>
      <c r="K65" s="38"/>
      <c r="L65" s="119"/>
      <c r="M65" s="119"/>
      <c r="T65" s="119"/>
      <c r="Z65" s="119"/>
      <c r="AF65" s="119"/>
      <c r="AL65" s="119"/>
      <c r="AR65" s="119"/>
    </row>
    <row r="66" spans="1:47" x14ac:dyDescent="0.35">
      <c r="A66" s="33"/>
      <c r="B66" s="43"/>
      <c r="C66" s="38"/>
      <c r="D66" s="38"/>
      <c r="E66" s="38"/>
      <c r="F66" s="119"/>
      <c r="G66" s="119"/>
      <c r="H66" s="43"/>
      <c r="I66" s="38"/>
      <c r="J66" s="38"/>
      <c r="K66" s="38"/>
      <c r="L66" s="119"/>
      <c r="M66" s="119"/>
      <c r="O66" s="43"/>
      <c r="P66" s="38"/>
      <c r="Q66" s="38"/>
      <c r="R66" s="161"/>
      <c r="T66" s="119"/>
      <c r="U66" s="43"/>
      <c r="V66" s="38"/>
      <c r="W66" s="38"/>
      <c r="X66" s="38"/>
      <c r="Z66" s="119"/>
      <c r="AA66" s="43"/>
      <c r="AB66" s="38"/>
      <c r="AC66" s="38"/>
      <c r="AD66" s="38"/>
      <c r="AF66" s="119"/>
      <c r="AG66" s="43"/>
      <c r="AH66" s="38"/>
      <c r="AI66" s="38"/>
      <c r="AJ66" s="38"/>
      <c r="AL66" s="119"/>
      <c r="AM66" s="43"/>
      <c r="AN66" s="38"/>
      <c r="AO66" s="38"/>
      <c r="AP66" s="38"/>
      <c r="AR66" s="119"/>
      <c r="AS66" s="43"/>
      <c r="AT66" s="38"/>
      <c r="AU66" s="38"/>
    </row>
    <row r="67" spans="1:47" x14ac:dyDescent="0.35">
      <c r="A67" s="33"/>
      <c r="B67" s="43"/>
      <c r="C67" s="38"/>
      <c r="D67" s="38"/>
      <c r="E67" s="38"/>
      <c r="F67" s="119"/>
      <c r="G67" s="119"/>
      <c r="H67" s="43"/>
      <c r="I67" s="38"/>
      <c r="J67" s="38"/>
      <c r="K67" s="38"/>
      <c r="L67" s="119"/>
      <c r="M67" s="119"/>
      <c r="O67" s="43"/>
      <c r="P67" s="38"/>
      <c r="Q67" s="38"/>
      <c r="R67" s="161"/>
      <c r="T67" s="119"/>
      <c r="U67" s="43"/>
      <c r="V67" s="38"/>
      <c r="W67" s="38"/>
      <c r="X67" s="38"/>
      <c r="Z67" s="119"/>
      <c r="AA67" s="43"/>
      <c r="AB67" s="38"/>
      <c r="AC67" s="38"/>
      <c r="AD67" s="38"/>
      <c r="AF67" s="119"/>
      <c r="AG67" s="43"/>
      <c r="AH67" s="38"/>
      <c r="AI67" s="38"/>
      <c r="AJ67" s="38"/>
      <c r="AL67" s="119"/>
      <c r="AM67" s="43"/>
      <c r="AN67" s="38"/>
      <c r="AO67" s="38"/>
      <c r="AP67" s="38"/>
      <c r="AR67" s="119"/>
      <c r="AS67" s="43"/>
      <c r="AT67" s="38"/>
      <c r="AU67" s="38"/>
    </row>
    <row r="68" spans="1:47" x14ac:dyDescent="0.35">
      <c r="A68" s="33"/>
      <c r="B68" s="43"/>
      <c r="C68" s="38"/>
      <c r="D68" s="38"/>
      <c r="E68" s="38"/>
      <c r="F68" s="119"/>
      <c r="G68" s="119"/>
      <c r="H68" s="43"/>
      <c r="I68" s="38"/>
      <c r="J68" s="38"/>
      <c r="K68" s="38"/>
      <c r="L68" s="119"/>
      <c r="M68" s="119"/>
      <c r="O68" s="43"/>
      <c r="P68" s="38"/>
      <c r="Q68" s="38"/>
      <c r="R68" s="161"/>
      <c r="T68" s="119"/>
      <c r="U68" s="43"/>
      <c r="V68" s="38"/>
      <c r="W68" s="38"/>
      <c r="X68" s="38"/>
      <c r="Z68" s="119"/>
      <c r="AA68" s="43"/>
      <c r="AB68" s="38"/>
      <c r="AC68" s="38"/>
      <c r="AD68" s="38"/>
      <c r="AF68" s="119"/>
      <c r="AG68" s="43"/>
      <c r="AH68" s="38"/>
      <c r="AI68" s="38"/>
      <c r="AJ68" s="38"/>
      <c r="AL68" s="119"/>
      <c r="AM68" s="43"/>
      <c r="AN68" s="38"/>
      <c r="AO68" s="38"/>
      <c r="AP68" s="38"/>
      <c r="AR68" s="119"/>
      <c r="AS68" s="43"/>
      <c r="AT68" s="38"/>
      <c r="AU68" s="38"/>
    </row>
    <row r="69" spans="1:47" x14ac:dyDescent="0.35">
      <c r="A69" s="33"/>
      <c r="B69" s="43"/>
      <c r="C69" s="38"/>
      <c r="D69" s="38"/>
      <c r="E69" s="38"/>
      <c r="F69" s="119"/>
      <c r="G69" s="119"/>
      <c r="H69" s="43"/>
      <c r="I69" s="38"/>
      <c r="J69" s="38"/>
      <c r="K69" s="38"/>
      <c r="L69" s="119"/>
      <c r="M69" s="119"/>
      <c r="O69" s="43"/>
      <c r="P69" s="38"/>
      <c r="Q69" s="38"/>
      <c r="R69" s="161"/>
      <c r="T69" s="119"/>
      <c r="U69" s="43"/>
      <c r="V69" s="38"/>
      <c r="W69" s="38"/>
      <c r="X69" s="38"/>
      <c r="Z69" s="119"/>
      <c r="AA69" s="43"/>
      <c r="AB69" s="38"/>
      <c r="AC69" s="38"/>
      <c r="AD69" s="38"/>
      <c r="AF69" s="119"/>
      <c r="AG69" s="43"/>
      <c r="AH69" s="38"/>
      <c r="AI69" s="38"/>
      <c r="AJ69" s="38"/>
      <c r="AL69" s="119"/>
      <c r="AM69" s="43"/>
      <c r="AN69" s="38"/>
      <c r="AO69" s="38"/>
      <c r="AP69" s="38"/>
      <c r="AR69" s="119"/>
      <c r="AS69" s="43"/>
      <c r="AT69" s="38"/>
      <c r="AU69" s="38"/>
    </row>
    <row r="70" spans="1:47" x14ac:dyDescent="0.35">
      <c r="A70" s="33"/>
      <c r="B70" s="43"/>
      <c r="C70" s="38"/>
      <c r="D70" s="38"/>
      <c r="E70" s="38"/>
      <c r="F70" s="119"/>
      <c r="G70" s="119"/>
      <c r="H70" s="43"/>
      <c r="I70" s="38"/>
      <c r="J70" s="38"/>
      <c r="K70" s="118"/>
      <c r="L70" s="119"/>
      <c r="M70" s="120"/>
      <c r="O70" s="131"/>
      <c r="P70" s="118"/>
      <c r="Q70" s="118"/>
      <c r="R70" s="162"/>
      <c r="T70" s="119"/>
      <c r="U70" s="131"/>
      <c r="V70" s="118"/>
      <c r="W70" s="118"/>
      <c r="X70" s="118"/>
      <c r="Z70" s="119"/>
      <c r="AA70" s="131"/>
      <c r="AB70" s="118"/>
      <c r="AC70" s="118"/>
      <c r="AD70" s="118"/>
      <c r="AE70" s="118"/>
      <c r="AF70" s="119"/>
      <c r="AG70" s="131"/>
      <c r="AH70" s="118"/>
      <c r="AI70" s="118"/>
      <c r="AJ70" s="118"/>
      <c r="AK70" s="118"/>
      <c r="AL70" s="119"/>
      <c r="AM70" s="131"/>
      <c r="AN70" s="118"/>
      <c r="AO70" s="118"/>
      <c r="AP70" s="118"/>
      <c r="AR70" s="119"/>
      <c r="AS70" s="131"/>
      <c r="AT70" s="118"/>
      <c r="AU70" s="118"/>
    </row>
    <row r="71" spans="1:47" x14ac:dyDescent="0.35">
      <c r="A71" s="28"/>
    </row>
    <row r="73" spans="1:47" ht="16.5" customHeight="1" x14ac:dyDescent="0.35">
      <c r="A73" s="51" t="s">
        <v>33</v>
      </c>
    </row>
    <row r="74" spans="1:47" x14ac:dyDescent="0.35">
      <c r="A74" s="51" t="s">
        <v>83</v>
      </c>
    </row>
    <row r="75" spans="1:47" ht="40" x14ac:dyDescent="0.35">
      <c r="A75" s="51" t="s">
        <v>84</v>
      </c>
    </row>
  </sheetData>
  <mergeCells count="11">
    <mergeCell ref="AM3:AQ3"/>
    <mergeCell ref="AS3:AV3"/>
    <mergeCell ref="B35:F40"/>
    <mergeCell ref="AG36:AK43"/>
    <mergeCell ref="AS36:AW39"/>
    <mergeCell ref="B41:F43"/>
    <mergeCell ref="B3:F3"/>
    <mergeCell ref="O3:S3"/>
    <mergeCell ref="U3:Y3"/>
    <mergeCell ref="AA3:AE3"/>
    <mergeCell ref="AG3:AK3"/>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D726E-6F14-4EED-B40B-7F9095C2AF95}">
  <dimension ref="A1:AG113"/>
  <sheetViews>
    <sheetView showGridLines="0" zoomScale="76" zoomScaleNormal="100" workbookViewId="0">
      <pane xSplit="1" ySplit="4" topLeftCell="Y5" activePane="bottomRight" state="frozen"/>
      <selection pane="topRight" activeCell="B1" sqref="B1"/>
      <selection pane="bottomLeft" activeCell="A5" sqref="A5"/>
      <selection pane="bottomRight" activeCell="AF4" sqref="AF4"/>
    </sheetView>
  </sheetViews>
  <sheetFormatPr baseColWidth="10" defaultColWidth="9.08984375" defaultRowHeight="14.5" x14ac:dyDescent="0.35"/>
  <cols>
    <col min="1" max="1" width="45.81640625" style="119" bestFit="1" customWidth="1"/>
    <col min="2" max="2" width="12.36328125" style="41" bestFit="1" customWidth="1"/>
    <col min="3" max="5" width="12.36328125" bestFit="1" customWidth="1"/>
    <col min="6" max="7" width="11.81640625" bestFit="1" customWidth="1"/>
    <col min="8" max="8" width="11.6328125" customWidth="1"/>
    <col min="9" max="9" width="11.08984375" customWidth="1"/>
    <col min="10" max="10" width="12.36328125" bestFit="1" customWidth="1"/>
    <col min="11" max="13" width="12.08984375" bestFit="1" customWidth="1"/>
    <col min="14" max="14" width="12.36328125" bestFit="1" customWidth="1"/>
    <col min="15" max="16" width="12.08984375" bestFit="1" customWidth="1"/>
    <col min="17" max="17" width="12.36328125" bestFit="1" customWidth="1"/>
    <col min="18" max="21" width="12.08984375" bestFit="1" customWidth="1"/>
    <col min="22" max="22" width="9.90625" customWidth="1"/>
    <col min="23" max="23" width="12.36328125" bestFit="1" customWidth="1"/>
    <col min="24" max="27" width="10.6328125" bestFit="1" customWidth="1"/>
    <col min="28" max="28" width="10.54296875" bestFit="1" customWidth="1"/>
    <col min="30" max="31" width="10.6328125" bestFit="1" customWidth="1"/>
    <col min="32" max="32" width="10.54296875" bestFit="1" customWidth="1"/>
  </cols>
  <sheetData>
    <row r="1" spans="1:33" x14ac:dyDescent="0.35">
      <c r="A1" s="274" t="s">
        <v>197</v>
      </c>
      <c r="F1" s="41"/>
      <c r="J1" s="41"/>
      <c r="N1" s="41"/>
      <c r="R1" s="41"/>
      <c r="V1" s="41"/>
      <c r="Z1" s="41"/>
      <c r="AD1" s="41"/>
    </row>
    <row r="2" spans="1:33" x14ac:dyDescent="0.35">
      <c r="A2" s="274" t="s">
        <v>196</v>
      </c>
      <c r="F2" s="41"/>
      <c r="J2" s="41"/>
      <c r="N2" s="41"/>
      <c r="R2" s="41"/>
      <c r="V2" s="41"/>
      <c r="Z2" s="41"/>
      <c r="AD2" s="41"/>
    </row>
    <row r="3" spans="1:33" s="3" customFormat="1" ht="18.75" customHeight="1" x14ac:dyDescent="0.25">
      <c r="A3" s="275" t="s">
        <v>0</v>
      </c>
      <c r="B3" s="431">
        <v>2018</v>
      </c>
      <c r="C3" s="432"/>
      <c r="D3" s="432"/>
      <c r="E3" s="432"/>
      <c r="F3" s="431" t="s">
        <v>320</v>
      </c>
      <c r="G3" s="432"/>
      <c r="H3" s="432"/>
      <c r="I3" s="432"/>
      <c r="J3" s="431">
        <v>2020</v>
      </c>
      <c r="K3" s="432"/>
      <c r="L3" s="432"/>
      <c r="M3" s="432"/>
      <c r="N3" s="431">
        <v>2021</v>
      </c>
      <c r="O3" s="432"/>
      <c r="P3" s="432"/>
      <c r="Q3" s="432"/>
      <c r="R3" s="431" t="s">
        <v>318</v>
      </c>
      <c r="S3" s="432"/>
      <c r="T3" s="432"/>
      <c r="U3" s="432"/>
      <c r="V3" s="431">
        <v>2023</v>
      </c>
      <c r="W3" s="432"/>
      <c r="X3" s="432"/>
      <c r="Y3" s="432"/>
      <c r="Z3" s="431" t="s">
        <v>319</v>
      </c>
      <c r="AA3" s="432"/>
      <c r="AB3" s="432"/>
      <c r="AC3" s="432"/>
      <c r="AD3" s="431">
        <v>2025</v>
      </c>
      <c r="AE3" s="432"/>
      <c r="AF3" s="432"/>
      <c r="AG3" s="432"/>
    </row>
    <row r="4" spans="1:33" ht="14.25" customHeight="1" x14ac:dyDescent="0.35">
      <c r="A4" s="240"/>
      <c r="B4" s="6" t="s">
        <v>8</v>
      </c>
      <c r="C4" s="7" t="s">
        <v>9</v>
      </c>
      <c r="D4" s="7" t="s">
        <v>10</v>
      </c>
      <c r="E4" s="7" t="s">
        <v>11</v>
      </c>
      <c r="F4" s="6" t="s">
        <v>43</v>
      </c>
      <c r="G4" s="7" t="s">
        <v>46</v>
      </c>
      <c r="H4" s="7" t="s">
        <v>47</v>
      </c>
      <c r="I4" s="7" t="s">
        <v>48</v>
      </c>
      <c r="J4" s="6" t="s">
        <v>50</v>
      </c>
      <c r="K4" s="7" t="s">
        <v>52</v>
      </c>
      <c r="L4" s="7" t="s">
        <v>53</v>
      </c>
      <c r="M4" s="7" t="s">
        <v>55</v>
      </c>
      <c r="N4" s="6" t="s">
        <v>56</v>
      </c>
      <c r="O4" s="7" t="s">
        <v>57</v>
      </c>
      <c r="P4" s="7" t="s">
        <v>58</v>
      </c>
      <c r="Q4" s="7" t="s">
        <v>60</v>
      </c>
      <c r="R4" s="6" t="s">
        <v>61</v>
      </c>
      <c r="S4" s="7" t="s">
        <v>64</v>
      </c>
      <c r="T4" s="7" t="s">
        <v>65</v>
      </c>
      <c r="U4" s="7" t="s">
        <v>66</v>
      </c>
      <c r="V4" s="6" t="s">
        <v>67</v>
      </c>
      <c r="W4" s="7" t="s">
        <v>68</v>
      </c>
      <c r="X4" s="7" t="s">
        <v>69</v>
      </c>
      <c r="Y4" s="7" t="s">
        <v>70</v>
      </c>
      <c r="Z4" s="6" t="s">
        <v>71</v>
      </c>
      <c r="AA4" s="7" t="s">
        <v>72</v>
      </c>
      <c r="AB4" s="7" t="s">
        <v>73</v>
      </c>
      <c r="AC4" s="7" t="s">
        <v>304</v>
      </c>
      <c r="AD4" s="6" t="s">
        <v>331</v>
      </c>
      <c r="AE4" s="7" t="s">
        <v>332</v>
      </c>
      <c r="AF4" s="7" t="s">
        <v>333</v>
      </c>
      <c r="AG4" s="7"/>
    </row>
    <row r="5" spans="1:33" ht="14.25" customHeight="1" x14ac:dyDescent="0.35">
      <c r="A5" s="276" t="s">
        <v>126</v>
      </c>
      <c r="F5" s="41"/>
      <c r="J5" s="41"/>
      <c r="N5" s="41"/>
      <c r="R5" s="41"/>
      <c r="V5" s="41"/>
      <c r="Z5" s="41"/>
      <c r="AD5" s="41"/>
    </row>
    <row r="6" spans="1:33" x14ac:dyDescent="0.35">
      <c r="A6" s="277"/>
      <c r="B6" s="111"/>
      <c r="C6" s="105"/>
      <c r="D6" s="105"/>
      <c r="E6" s="105"/>
      <c r="F6" s="111"/>
      <c r="G6" s="105"/>
      <c r="H6" s="105"/>
      <c r="I6" s="105"/>
      <c r="J6" s="111"/>
      <c r="K6" s="105"/>
      <c r="L6" s="105"/>
      <c r="M6" s="105"/>
      <c r="N6" s="111"/>
      <c r="O6" s="105"/>
      <c r="P6" s="105"/>
      <c r="Q6" s="105"/>
      <c r="R6" s="111"/>
      <c r="S6" s="105"/>
      <c r="T6" s="105"/>
      <c r="U6" s="105"/>
      <c r="V6" s="111"/>
      <c r="W6" s="105"/>
      <c r="X6" s="105"/>
      <c r="Y6" s="105"/>
      <c r="Z6" s="111"/>
      <c r="AA6" s="105"/>
      <c r="AB6" s="105"/>
      <c r="AD6" s="111"/>
      <c r="AE6" s="105"/>
      <c r="AF6" s="105"/>
    </row>
    <row r="7" spans="1:33" ht="14.25" customHeight="1" x14ac:dyDescent="0.35">
      <c r="A7" s="278" t="s">
        <v>127</v>
      </c>
      <c r="B7" s="111"/>
      <c r="C7" s="105"/>
      <c r="D7" s="105"/>
      <c r="E7" s="105"/>
      <c r="F7" s="111"/>
      <c r="G7" s="105"/>
      <c r="H7" s="105"/>
      <c r="I7" s="105"/>
      <c r="J7" s="111"/>
      <c r="K7" s="105"/>
      <c r="L7" s="105"/>
      <c r="M7" s="105"/>
      <c r="N7" s="111"/>
      <c r="O7" s="105"/>
      <c r="P7" s="105"/>
      <c r="Q7" s="105"/>
      <c r="R7" s="111"/>
      <c r="S7" s="105"/>
      <c r="T7" s="105"/>
      <c r="U7" s="105"/>
      <c r="V7" s="111"/>
      <c r="W7" s="105"/>
      <c r="X7" s="105"/>
      <c r="Y7" s="105"/>
      <c r="Z7" s="111"/>
      <c r="AA7" s="105"/>
      <c r="AB7" s="105"/>
      <c r="AD7" s="111"/>
      <c r="AE7" s="105"/>
      <c r="AF7" s="105"/>
    </row>
    <row r="8" spans="1:33" ht="14.25" customHeight="1" x14ac:dyDescent="0.35">
      <c r="A8" s="279"/>
      <c r="B8" s="111"/>
      <c r="C8" s="105"/>
      <c r="D8" s="105"/>
      <c r="E8" s="105"/>
      <c r="F8" s="111"/>
      <c r="G8" s="105"/>
      <c r="H8" s="105"/>
      <c r="I8" s="105"/>
      <c r="J8" s="111"/>
      <c r="K8" s="105"/>
      <c r="L8" s="105"/>
      <c r="M8" s="105"/>
      <c r="N8" s="111"/>
      <c r="O8" s="105"/>
      <c r="P8" s="105"/>
      <c r="Q8" s="105"/>
      <c r="R8" s="111"/>
      <c r="S8" s="105"/>
      <c r="T8" s="105"/>
      <c r="U8" s="105"/>
      <c r="V8" s="111"/>
      <c r="W8" s="105"/>
      <c r="X8" s="105"/>
      <c r="Y8" s="105"/>
      <c r="Z8" s="111"/>
      <c r="AA8" s="105"/>
      <c r="AB8" s="105"/>
      <c r="AD8" s="111"/>
      <c r="AE8" s="105"/>
      <c r="AF8" s="105"/>
    </row>
    <row r="9" spans="1:33" ht="14.25" customHeight="1" x14ac:dyDescent="0.35">
      <c r="A9" s="278" t="s">
        <v>81</v>
      </c>
      <c r="B9" s="198">
        <v>37705.5</v>
      </c>
      <c r="C9" s="191">
        <v>44593</v>
      </c>
      <c r="D9" s="191">
        <v>42426.8</v>
      </c>
      <c r="E9" s="191">
        <v>32068.3</v>
      </c>
      <c r="F9" s="198">
        <v>23563</v>
      </c>
      <c r="G9" s="191">
        <v>37918.1</v>
      </c>
      <c r="H9" s="191">
        <v>38710.9</v>
      </c>
      <c r="I9" s="191">
        <v>27452</v>
      </c>
      <c r="J9" s="198">
        <v>44940.3</v>
      </c>
      <c r="K9" s="191">
        <v>45481.8</v>
      </c>
      <c r="L9" s="191">
        <v>44852.2</v>
      </c>
      <c r="M9" s="191">
        <v>29169</v>
      </c>
      <c r="N9" s="214">
        <v>28862.2</v>
      </c>
      <c r="O9" s="185">
        <v>26381.3</v>
      </c>
      <c r="P9" s="191">
        <v>21704.799999999999</v>
      </c>
      <c r="Q9" s="191">
        <v>25593.3</v>
      </c>
      <c r="R9" s="198">
        <v>61072</v>
      </c>
      <c r="S9" s="191">
        <v>59892.2</v>
      </c>
      <c r="T9" s="191">
        <v>53912.5</v>
      </c>
      <c r="U9" s="191">
        <v>51131</v>
      </c>
      <c r="V9" s="198">
        <v>43549.5</v>
      </c>
      <c r="W9" s="191">
        <v>38903.300000000003</v>
      </c>
      <c r="X9" s="191">
        <v>32688.1</v>
      </c>
      <c r="Y9" s="216">
        <v>32586.3</v>
      </c>
      <c r="Z9" s="198">
        <v>32606.799999999999</v>
      </c>
      <c r="AA9" s="191">
        <v>36960.400000000001</v>
      </c>
      <c r="AB9" s="191">
        <v>41033.699999999997</v>
      </c>
      <c r="AC9" s="216">
        <v>46193.2</v>
      </c>
      <c r="AD9" s="198">
        <v>43536.7</v>
      </c>
      <c r="AE9" s="191">
        <v>38449.199999999997</v>
      </c>
      <c r="AF9" s="191">
        <v>37856.800000000003</v>
      </c>
      <c r="AG9" s="216"/>
    </row>
    <row r="10" spans="1:33" ht="14.25" customHeight="1" x14ac:dyDescent="0.35">
      <c r="A10" s="277" t="s">
        <v>128</v>
      </c>
      <c r="B10" s="199">
        <v>59.4</v>
      </c>
      <c r="C10" s="182">
        <v>3</v>
      </c>
      <c r="D10" s="182">
        <v>41.3</v>
      </c>
      <c r="E10" s="182">
        <v>31</v>
      </c>
      <c r="F10" s="199">
        <v>31</v>
      </c>
      <c r="G10" s="182">
        <v>0</v>
      </c>
      <c r="H10" s="182">
        <v>12.3</v>
      </c>
      <c r="I10" s="182">
        <v>0</v>
      </c>
      <c r="J10" s="199">
        <v>0</v>
      </c>
      <c r="K10" s="182">
        <v>0</v>
      </c>
      <c r="L10" s="222" t="s">
        <v>87</v>
      </c>
      <c r="M10" s="222" t="s">
        <v>87</v>
      </c>
      <c r="N10" s="214">
        <v>11.1</v>
      </c>
      <c r="O10" s="182">
        <v>9.6999999999999993</v>
      </c>
      <c r="P10" s="182">
        <v>9.6999999999999993</v>
      </c>
      <c r="Q10" s="184">
        <v>196.6</v>
      </c>
      <c r="R10" s="223" t="s">
        <v>87</v>
      </c>
      <c r="S10" s="222" t="s">
        <v>87</v>
      </c>
      <c r="T10" s="222" t="s">
        <v>87</v>
      </c>
      <c r="U10" s="222" t="s">
        <v>87</v>
      </c>
      <c r="V10" s="223" t="s">
        <v>87</v>
      </c>
      <c r="W10" s="222" t="s">
        <v>87</v>
      </c>
      <c r="X10" s="222" t="s">
        <v>87</v>
      </c>
      <c r="Y10" s="222" t="s">
        <v>87</v>
      </c>
      <c r="Z10" s="223" t="s">
        <v>87</v>
      </c>
      <c r="AA10" s="222" t="s">
        <v>87</v>
      </c>
      <c r="AB10" s="222" t="s">
        <v>87</v>
      </c>
      <c r="AC10" s="222" t="s">
        <v>87</v>
      </c>
      <c r="AD10" s="223" t="s">
        <v>87</v>
      </c>
      <c r="AE10" s="222" t="s">
        <v>87</v>
      </c>
      <c r="AF10" s="222" t="s">
        <v>87</v>
      </c>
      <c r="AG10" s="222"/>
    </row>
    <row r="11" spans="1:33" ht="14.25" customHeight="1" x14ac:dyDescent="0.35">
      <c r="A11" s="277" t="s">
        <v>129</v>
      </c>
      <c r="B11" s="200">
        <v>22336</v>
      </c>
      <c r="C11" s="183">
        <v>18606.8</v>
      </c>
      <c r="D11" s="183">
        <v>15378.9</v>
      </c>
      <c r="E11" s="183">
        <v>20280.5</v>
      </c>
      <c r="F11" s="200">
        <v>24272</v>
      </c>
      <c r="G11" s="183">
        <v>21291.4</v>
      </c>
      <c r="H11" s="183">
        <v>17204.599999999999</v>
      </c>
      <c r="I11" s="183">
        <v>14330.7</v>
      </c>
      <c r="J11" s="200">
        <v>20749.099999999999</v>
      </c>
      <c r="K11" s="183">
        <v>22927.1</v>
      </c>
      <c r="L11" s="183">
        <v>18064.7</v>
      </c>
      <c r="M11" s="183">
        <v>12651.5</v>
      </c>
      <c r="N11" s="214">
        <v>21888.9</v>
      </c>
      <c r="O11" s="183">
        <v>21294.7</v>
      </c>
      <c r="P11" s="183">
        <v>15414.3</v>
      </c>
      <c r="Q11" s="183">
        <v>13312.9</v>
      </c>
      <c r="R11" s="200">
        <v>8725.2999999999993</v>
      </c>
      <c r="S11" s="183">
        <v>9051.7999999999993</v>
      </c>
      <c r="T11" s="183">
        <v>9505.1</v>
      </c>
      <c r="U11" s="183">
        <v>8457.2999999999993</v>
      </c>
      <c r="V11" s="200">
        <v>9336.9</v>
      </c>
      <c r="W11" s="183">
        <v>8629.2999999999993</v>
      </c>
      <c r="X11" s="183">
        <v>9339.6</v>
      </c>
      <c r="Y11" s="215">
        <v>8131.5</v>
      </c>
      <c r="Z11" s="200">
        <v>9620.1</v>
      </c>
      <c r="AA11" s="183">
        <v>8043.7</v>
      </c>
      <c r="AB11" s="183">
        <v>7664.4</v>
      </c>
      <c r="AC11" s="215">
        <v>6174</v>
      </c>
      <c r="AD11" s="200">
        <v>6153.5</v>
      </c>
      <c r="AE11" s="183">
        <v>5553.3</v>
      </c>
      <c r="AF11" s="183">
        <v>6146.9</v>
      </c>
      <c r="AG11" s="215"/>
    </row>
    <row r="12" spans="1:33" x14ac:dyDescent="0.35">
      <c r="A12" s="277" t="s">
        <v>130</v>
      </c>
      <c r="B12" s="200">
        <v>3034.6</v>
      </c>
      <c r="C12" s="183">
        <v>4813.5</v>
      </c>
      <c r="D12" s="183">
        <v>5531</v>
      </c>
      <c r="E12" s="183">
        <v>6376.6</v>
      </c>
      <c r="F12" s="200">
        <v>9902</v>
      </c>
      <c r="G12" s="183">
        <v>10145.4</v>
      </c>
      <c r="H12" s="183">
        <v>10417.9</v>
      </c>
      <c r="I12" s="183">
        <v>10519.8</v>
      </c>
      <c r="J12" s="200">
        <v>12518.7</v>
      </c>
      <c r="K12" s="183">
        <v>11843.6</v>
      </c>
      <c r="L12" s="183">
        <v>12658.4</v>
      </c>
      <c r="M12" s="183">
        <v>12694.7</v>
      </c>
      <c r="N12" s="214">
        <v>13484.9</v>
      </c>
      <c r="O12" s="183">
        <v>14126.8</v>
      </c>
      <c r="P12" s="183">
        <v>15443</v>
      </c>
      <c r="Q12" s="183">
        <v>17746.2</v>
      </c>
      <c r="R12" s="200">
        <v>899.6</v>
      </c>
      <c r="S12" s="183">
        <v>653.20000000000005</v>
      </c>
      <c r="T12" s="183">
        <v>604.69999999999993</v>
      </c>
      <c r="U12" s="183">
        <v>303</v>
      </c>
      <c r="V12" s="200">
        <v>672.1</v>
      </c>
      <c r="W12" s="183">
        <v>396.1</v>
      </c>
      <c r="X12" s="183">
        <v>465.3</v>
      </c>
      <c r="Y12" s="215">
        <v>342.5</v>
      </c>
      <c r="Z12" s="200">
        <v>340.3</v>
      </c>
      <c r="AA12" s="183">
        <v>390.8</v>
      </c>
      <c r="AB12" s="183">
        <v>274</v>
      </c>
      <c r="AC12" s="215">
        <v>143.20000000000002</v>
      </c>
      <c r="AD12" s="200">
        <v>191.7</v>
      </c>
      <c r="AE12" s="183">
        <v>298.89999999999998</v>
      </c>
      <c r="AF12" s="183">
        <v>83.299999999999983</v>
      </c>
      <c r="AG12" s="215"/>
    </row>
    <row r="13" spans="1:33" ht="14.25" customHeight="1" x14ac:dyDescent="0.35">
      <c r="A13" s="277" t="s">
        <v>188</v>
      </c>
      <c r="B13" s="225" t="s">
        <v>87</v>
      </c>
      <c r="C13" s="224" t="s">
        <v>87</v>
      </c>
      <c r="D13" s="224" t="s">
        <v>87</v>
      </c>
      <c r="E13" s="224" t="s">
        <v>87</v>
      </c>
      <c r="F13" s="225" t="s">
        <v>87</v>
      </c>
      <c r="G13" s="224" t="s">
        <v>87</v>
      </c>
      <c r="H13" s="224" t="s">
        <v>87</v>
      </c>
      <c r="I13" s="224" t="s">
        <v>87</v>
      </c>
      <c r="J13" s="225" t="s">
        <v>87</v>
      </c>
      <c r="K13" s="224" t="s">
        <v>87</v>
      </c>
      <c r="L13" s="224" t="s">
        <v>87</v>
      </c>
      <c r="M13" s="224" t="s">
        <v>87</v>
      </c>
      <c r="N13" s="225" t="s">
        <v>87</v>
      </c>
      <c r="O13" s="224" t="s">
        <v>87</v>
      </c>
      <c r="P13" s="224" t="s">
        <v>87</v>
      </c>
      <c r="Q13" s="224" t="s">
        <v>87</v>
      </c>
      <c r="R13" s="200">
        <v>6908.3</v>
      </c>
      <c r="S13" s="183">
        <v>6996</v>
      </c>
      <c r="T13" s="183">
        <v>6939.4</v>
      </c>
      <c r="U13" s="183">
        <v>6691.4</v>
      </c>
      <c r="V13" s="200">
        <v>6465.3</v>
      </c>
      <c r="W13" s="183">
        <v>6369.2</v>
      </c>
      <c r="X13" s="183">
        <v>7164.9</v>
      </c>
      <c r="Y13" s="215">
        <v>6386.2</v>
      </c>
      <c r="Z13" s="200">
        <v>6382.4</v>
      </c>
      <c r="AA13" s="183">
        <v>6732.1</v>
      </c>
      <c r="AB13" s="183">
        <v>6298.1</v>
      </c>
      <c r="AC13" s="215">
        <v>6374.1</v>
      </c>
      <c r="AD13" s="200">
        <v>6479</v>
      </c>
      <c r="AE13" s="183">
        <v>6170.6</v>
      </c>
      <c r="AF13" s="183">
        <v>5247.6</v>
      </c>
      <c r="AG13" s="215"/>
    </row>
    <row r="14" spans="1:33" x14ac:dyDescent="0.35">
      <c r="A14" s="277" t="s">
        <v>189</v>
      </c>
      <c r="B14" s="225" t="s">
        <v>87</v>
      </c>
      <c r="C14" s="224" t="s">
        <v>87</v>
      </c>
      <c r="D14" s="224" t="s">
        <v>87</v>
      </c>
      <c r="E14" s="224" t="s">
        <v>87</v>
      </c>
      <c r="F14" s="225" t="s">
        <v>87</v>
      </c>
      <c r="G14" s="224" t="s">
        <v>87</v>
      </c>
      <c r="H14" s="224" t="s">
        <v>87</v>
      </c>
      <c r="I14" s="224" t="s">
        <v>87</v>
      </c>
      <c r="J14" s="225" t="s">
        <v>87</v>
      </c>
      <c r="K14" s="224" t="s">
        <v>87</v>
      </c>
      <c r="L14" s="224" t="s">
        <v>87</v>
      </c>
      <c r="M14" s="224" t="s">
        <v>87</v>
      </c>
      <c r="N14" s="225" t="s">
        <v>87</v>
      </c>
      <c r="O14" s="224" t="s">
        <v>87</v>
      </c>
      <c r="P14" s="224" t="s">
        <v>87</v>
      </c>
      <c r="Q14" s="224" t="s">
        <v>87</v>
      </c>
      <c r="R14" s="200">
        <v>6853.3</v>
      </c>
      <c r="S14" s="183">
        <v>6475.5999999999995</v>
      </c>
      <c r="T14" s="183">
        <v>5996.9</v>
      </c>
      <c r="U14" s="183">
        <v>6562.6</v>
      </c>
      <c r="V14" s="200">
        <v>6980.9</v>
      </c>
      <c r="W14" s="183">
        <v>6791.5999999999995</v>
      </c>
      <c r="X14" s="183">
        <v>7033.3</v>
      </c>
      <c r="Y14" s="215">
        <v>7158.7</v>
      </c>
      <c r="Z14" s="200">
        <v>5369.5999999999995</v>
      </c>
      <c r="AA14" s="183">
        <v>5108.9000000000005</v>
      </c>
      <c r="AB14" s="183">
        <v>4944.1000000000004</v>
      </c>
      <c r="AC14" s="215">
        <v>3207.7</v>
      </c>
      <c r="AD14" s="200">
        <v>3310.7</v>
      </c>
      <c r="AE14" s="183">
        <v>2531.4</v>
      </c>
      <c r="AF14" s="183">
        <v>2927.4</v>
      </c>
      <c r="AG14" s="215"/>
    </row>
    <row r="15" spans="1:33" ht="14.25" customHeight="1" x14ac:dyDescent="0.35">
      <c r="A15" s="277" t="s">
        <v>131</v>
      </c>
      <c r="B15" s="200">
        <v>201.7</v>
      </c>
      <c r="C15" s="183">
        <v>725.2</v>
      </c>
      <c r="D15" s="183">
        <v>72.900000000000006</v>
      </c>
      <c r="E15" s="183">
        <v>115.7</v>
      </c>
      <c r="F15" s="200">
        <v>14.8</v>
      </c>
      <c r="G15" s="183">
        <v>9.1</v>
      </c>
      <c r="H15" s="183">
        <v>3</v>
      </c>
      <c r="I15" s="183">
        <v>1.7</v>
      </c>
      <c r="J15" s="200">
        <v>2257.6</v>
      </c>
      <c r="K15" s="183">
        <v>1438.7</v>
      </c>
      <c r="L15" s="183">
        <v>114.8</v>
      </c>
      <c r="M15" s="183">
        <v>0</v>
      </c>
      <c r="N15" s="225" t="s">
        <v>87</v>
      </c>
      <c r="O15" s="224" t="s">
        <v>87</v>
      </c>
      <c r="P15" s="224" t="s">
        <v>87</v>
      </c>
      <c r="Q15" s="183" t="s">
        <v>87</v>
      </c>
      <c r="R15" s="200">
        <v>7.7</v>
      </c>
      <c r="S15" s="183">
        <v>115.4</v>
      </c>
      <c r="T15" s="183">
        <v>37.299999999999997</v>
      </c>
      <c r="U15" s="183">
        <v>11.2</v>
      </c>
      <c r="V15" s="200">
        <v>0</v>
      </c>
      <c r="W15" s="183">
        <v>0</v>
      </c>
      <c r="X15" s="183">
        <v>370.3</v>
      </c>
      <c r="Y15" s="215">
        <v>251.7</v>
      </c>
      <c r="Z15" s="200">
        <v>141.6</v>
      </c>
      <c r="AA15" s="183">
        <v>678.4</v>
      </c>
      <c r="AB15" s="183">
        <v>1147.7</v>
      </c>
      <c r="AC15" s="215">
        <v>1297</v>
      </c>
      <c r="AD15" s="200">
        <v>817.7</v>
      </c>
      <c r="AE15" s="183">
        <v>69.3</v>
      </c>
      <c r="AF15" s="183">
        <v>0</v>
      </c>
      <c r="AG15" s="215"/>
    </row>
    <row r="16" spans="1:33" ht="14.25" customHeight="1" x14ac:dyDescent="0.35">
      <c r="A16" s="277" t="s">
        <v>132</v>
      </c>
      <c r="B16" s="200">
        <v>695.7</v>
      </c>
      <c r="C16" s="183">
        <v>1478.5</v>
      </c>
      <c r="D16" s="183">
        <v>833.3</v>
      </c>
      <c r="E16" s="183">
        <v>1078.3</v>
      </c>
      <c r="F16" s="200">
        <v>656.7</v>
      </c>
      <c r="G16" s="183">
        <v>959.5</v>
      </c>
      <c r="H16" s="183">
        <v>863.8</v>
      </c>
      <c r="I16" s="183">
        <v>814.4</v>
      </c>
      <c r="J16" s="200">
        <v>816.9</v>
      </c>
      <c r="K16" s="183">
        <v>769.9</v>
      </c>
      <c r="L16" s="183">
        <v>745.4</v>
      </c>
      <c r="M16" s="183">
        <v>787</v>
      </c>
      <c r="N16" s="214">
        <v>899.8</v>
      </c>
      <c r="O16" s="183">
        <v>996.4</v>
      </c>
      <c r="P16" s="183">
        <v>684</v>
      </c>
      <c r="Q16" s="183">
        <v>874.9</v>
      </c>
      <c r="R16" s="200">
        <v>6230.5</v>
      </c>
      <c r="S16" s="183">
        <v>1093.4000000000001</v>
      </c>
      <c r="T16" s="183">
        <v>951.5</v>
      </c>
      <c r="U16" s="183">
        <v>311.2</v>
      </c>
      <c r="V16" s="200">
        <v>869</v>
      </c>
      <c r="W16" s="183">
        <v>761.2</v>
      </c>
      <c r="X16" s="183">
        <v>766.2</v>
      </c>
      <c r="Y16" s="215">
        <v>1450.2</v>
      </c>
      <c r="Z16" s="200">
        <v>545</v>
      </c>
      <c r="AA16" s="183">
        <v>529.20000000000005</v>
      </c>
      <c r="AB16" s="183">
        <v>426.7</v>
      </c>
      <c r="AC16" s="215">
        <v>339.6</v>
      </c>
      <c r="AD16" s="200">
        <v>855.6</v>
      </c>
      <c r="AE16" s="183">
        <v>4159.3</v>
      </c>
      <c r="AF16" s="183">
        <v>4156.5</v>
      </c>
      <c r="AG16" s="215"/>
    </row>
    <row r="17" spans="1:33" ht="14.25" customHeight="1" x14ac:dyDescent="0.35">
      <c r="A17" s="277" t="s">
        <v>133</v>
      </c>
      <c r="B17" s="200">
        <v>6790.7</v>
      </c>
      <c r="C17" s="183">
        <v>7398.7</v>
      </c>
      <c r="D17" s="183">
        <v>6650.2</v>
      </c>
      <c r="E17" s="183">
        <v>7785.7</v>
      </c>
      <c r="F17" s="200">
        <v>8493.7000000000007</v>
      </c>
      <c r="G17" s="183">
        <v>6902.4</v>
      </c>
      <c r="H17" s="183">
        <v>6803.1</v>
      </c>
      <c r="I17" s="183">
        <v>6710.3</v>
      </c>
      <c r="J17" s="200">
        <v>5327.9</v>
      </c>
      <c r="K17" s="183">
        <v>6259</v>
      </c>
      <c r="L17" s="183">
        <v>6667</v>
      </c>
      <c r="M17" s="183">
        <v>6396.2</v>
      </c>
      <c r="N17" s="214">
        <v>7551.9</v>
      </c>
      <c r="O17" s="183">
        <v>7831.3</v>
      </c>
      <c r="P17" s="183">
        <v>7358.8</v>
      </c>
      <c r="Q17" s="183">
        <v>7591.7</v>
      </c>
      <c r="R17" s="200">
        <v>462.8</v>
      </c>
      <c r="S17" s="183">
        <v>431.6</v>
      </c>
      <c r="T17" s="183">
        <v>896.3</v>
      </c>
      <c r="U17" s="183">
        <v>888.3</v>
      </c>
      <c r="V17" s="200">
        <v>657.7</v>
      </c>
      <c r="W17" s="183">
        <v>668</v>
      </c>
      <c r="X17" s="183">
        <v>776.30000000000007</v>
      </c>
      <c r="Y17" s="215">
        <v>1725.6</v>
      </c>
      <c r="Z17" s="200">
        <v>1595</v>
      </c>
      <c r="AA17" s="183">
        <v>929.4</v>
      </c>
      <c r="AB17" s="183">
        <v>1260.0999999999999</v>
      </c>
      <c r="AC17" s="215">
        <v>950.8</v>
      </c>
      <c r="AD17" s="200">
        <v>798.1</v>
      </c>
      <c r="AE17" s="183">
        <v>603.4</v>
      </c>
      <c r="AF17" s="183">
        <v>863.6</v>
      </c>
      <c r="AG17" s="215"/>
    </row>
    <row r="18" spans="1:33" ht="14.25" customHeight="1" x14ac:dyDescent="0.35">
      <c r="A18" s="277" t="s">
        <v>134</v>
      </c>
      <c r="B18" s="201">
        <v>1044.3</v>
      </c>
      <c r="C18" s="184">
        <v>1132.0999999999999</v>
      </c>
      <c r="D18" s="184">
        <v>1045.3</v>
      </c>
      <c r="E18" s="184">
        <v>1026.4000000000001</v>
      </c>
      <c r="F18" s="201">
        <v>1042.5</v>
      </c>
      <c r="G18" s="184">
        <v>1224</v>
      </c>
      <c r="H18" s="184">
        <v>1354.2</v>
      </c>
      <c r="I18" s="184">
        <v>1151.4000000000001</v>
      </c>
      <c r="J18" s="201">
        <v>1115.7</v>
      </c>
      <c r="K18" s="184">
        <v>1290.8</v>
      </c>
      <c r="L18" s="184">
        <v>1780</v>
      </c>
      <c r="M18" s="184">
        <v>1641.3</v>
      </c>
      <c r="N18" s="214">
        <v>2259.5</v>
      </c>
      <c r="O18" s="184">
        <v>2458</v>
      </c>
      <c r="P18" s="184">
        <v>2272</v>
      </c>
      <c r="Q18" s="184">
        <v>2212.9</v>
      </c>
      <c r="R18" s="201">
        <v>2096.1999999999998</v>
      </c>
      <c r="S18" s="184">
        <v>2211.6999999999998</v>
      </c>
      <c r="T18" s="184">
        <v>2114.1</v>
      </c>
      <c r="U18" s="184">
        <v>1448.3</v>
      </c>
      <c r="V18" s="201">
        <v>1475</v>
      </c>
      <c r="W18" s="184">
        <v>1369.2</v>
      </c>
      <c r="X18" s="184">
        <v>1312.6</v>
      </c>
      <c r="Y18" s="182">
        <v>1261.3</v>
      </c>
      <c r="Z18" s="201">
        <v>823.6</v>
      </c>
      <c r="AA18" s="184">
        <v>766.9</v>
      </c>
      <c r="AB18" s="184">
        <v>565.6</v>
      </c>
      <c r="AC18" s="182">
        <v>463.2</v>
      </c>
      <c r="AD18" s="201">
        <v>505.4</v>
      </c>
      <c r="AE18" s="184">
        <v>546.70000000000005</v>
      </c>
      <c r="AF18" s="184">
        <v>419.5</v>
      </c>
      <c r="AG18" s="182"/>
    </row>
    <row r="19" spans="1:33" ht="14.25" customHeight="1" x14ac:dyDescent="0.35">
      <c r="A19" s="280" t="s">
        <v>179</v>
      </c>
      <c r="B19" s="225" t="s">
        <v>87</v>
      </c>
      <c r="C19" s="224" t="s">
        <v>87</v>
      </c>
      <c r="D19" s="224" t="s">
        <v>87</v>
      </c>
      <c r="E19" s="224" t="s">
        <v>87</v>
      </c>
      <c r="F19" s="201">
        <v>1175</v>
      </c>
      <c r="G19" s="184">
        <v>1304</v>
      </c>
      <c r="H19" s="184">
        <v>1309.0999999999999</v>
      </c>
      <c r="I19" s="184">
        <v>1379.4</v>
      </c>
      <c r="J19" s="201">
        <v>1406.1</v>
      </c>
      <c r="K19" s="184">
        <v>1397.1</v>
      </c>
      <c r="L19" s="184">
        <v>1427.1</v>
      </c>
      <c r="M19" s="184">
        <v>1598.4</v>
      </c>
      <c r="N19" s="214">
        <v>1599.5</v>
      </c>
      <c r="O19" s="184">
        <v>1592.2</v>
      </c>
      <c r="P19" s="184">
        <v>1570.9</v>
      </c>
      <c r="Q19" s="184">
        <v>1782.7</v>
      </c>
      <c r="R19" s="201">
        <v>1762.4</v>
      </c>
      <c r="S19" s="184">
        <v>1762.2</v>
      </c>
      <c r="T19" s="184">
        <v>1757.1</v>
      </c>
      <c r="U19" s="184">
        <v>1918.3</v>
      </c>
      <c r="V19" s="201">
        <v>1906.7</v>
      </c>
      <c r="W19" s="184">
        <v>1957</v>
      </c>
      <c r="X19" s="184">
        <v>1958.5</v>
      </c>
      <c r="Y19" s="182">
        <v>2011.5</v>
      </c>
      <c r="Z19" s="201">
        <v>1999.6</v>
      </c>
      <c r="AA19" s="184">
        <v>2008.3</v>
      </c>
      <c r="AB19" s="184">
        <v>1994.5</v>
      </c>
      <c r="AC19" s="182">
        <v>1483</v>
      </c>
      <c r="AD19" s="201">
        <v>1508.7</v>
      </c>
      <c r="AE19" s="184">
        <v>1495.2</v>
      </c>
      <c r="AF19" s="184">
        <v>1525.2</v>
      </c>
      <c r="AG19" s="182"/>
    </row>
    <row r="20" spans="1:33" x14ac:dyDescent="0.35">
      <c r="A20" s="281" t="s">
        <v>181</v>
      </c>
      <c r="B20" s="225" t="s">
        <v>87</v>
      </c>
      <c r="C20" s="224" t="s">
        <v>87</v>
      </c>
      <c r="D20" s="224" t="s">
        <v>87</v>
      </c>
      <c r="E20" s="224" t="s">
        <v>87</v>
      </c>
      <c r="F20" s="225" t="s">
        <v>87</v>
      </c>
      <c r="G20" s="224" t="s">
        <v>87</v>
      </c>
      <c r="H20" s="182">
        <v>1094.5999999999999</v>
      </c>
      <c r="I20" s="182">
        <v>2369.6999999999998</v>
      </c>
      <c r="J20" s="199">
        <v>2427.4</v>
      </c>
      <c r="K20" s="182">
        <v>1675.1</v>
      </c>
      <c r="L20" s="182">
        <v>0</v>
      </c>
      <c r="M20" s="182">
        <v>0</v>
      </c>
      <c r="N20" s="225" t="s">
        <v>87</v>
      </c>
      <c r="O20" s="224" t="s">
        <v>87</v>
      </c>
      <c r="P20" s="182">
        <v>503.4</v>
      </c>
      <c r="Q20" s="224" t="s">
        <v>87</v>
      </c>
      <c r="R20" s="199">
        <v>4453.8</v>
      </c>
      <c r="S20" s="182">
        <v>4396.8999999999996</v>
      </c>
      <c r="T20" s="182">
        <v>4698.3</v>
      </c>
      <c r="U20" s="224" t="s">
        <v>87</v>
      </c>
      <c r="V20" s="225" t="s">
        <v>87</v>
      </c>
      <c r="W20" s="224" t="s">
        <v>87</v>
      </c>
      <c r="X20" s="224" t="s">
        <v>87</v>
      </c>
      <c r="Y20" s="224" t="s">
        <v>87</v>
      </c>
      <c r="Z20" s="225" t="s">
        <v>87</v>
      </c>
      <c r="AA20" s="224" t="s">
        <v>87</v>
      </c>
      <c r="AB20" s="224" t="s">
        <v>87</v>
      </c>
      <c r="AC20" s="224" t="s">
        <v>87</v>
      </c>
      <c r="AD20" s="225" t="s">
        <v>87</v>
      </c>
      <c r="AE20" s="224" t="s">
        <v>87</v>
      </c>
      <c r="AF20" s="224" t="s">
        <v>87</v>
      </c>
      <c r="AG20" s="224"/>
    </row>
    <row r="21" spans="1:33" ht="14.25" customHeight="1" x14ac:dyDescent="0.35">
      <c r="A21" s="277" t="s">
        <v>191</v>
      </c>
      <c r="B21" s="225" t="s">
        <v>87</v>
      </c>
      <c r="C21" s="224" t="s">
        <v>87</v>
      </c>
      <c r="D21" s="224" t="s">
        <v>87</v>
      </c>
      <c r="E21" s="224" t="s">
        <v>87</v>
      </c>
      <c r="F21" s="225" t="s">
        <v>87</v>
      </c>
      <c r="G21" s="224" t="s">
        <v>87</v>
      </c>
      <c r="H21" s="224" t="s">
        <v>87</v>
      </c>
      <c r="I21" s="224" t="s">
        <v>87</v>
      </c>
      <c r="J21" s="225" t="s">
        <v>87</v>
      </c>
      <c r="K21" s="224" t="s">
        <v>87</v>
      </c>
      <c r="L21" s="224" t="s">
        <v>87</v>
      </c>
      <c r="M21" s="224" t="s">
        <v>87</v>
      </c>
      <c r="N21" s="225" t="s">
        <v>87</v>
      </c>
      <c r="O21" s="224" t="s">
        <v>87</v>
      </c>
      <c r="P21" s="224" t="s">
        <v>87</v>
      </c>
      <c r="Q21" s="224" t="s">
        <v>87</v>
      </c>
      <c r="R21" s="225" t="s">
        <v>87</v>
      </c>
      <c r="S21" s="224" t="s">
        <v>87</v>
      </c>
      <c r="T21" s="224" t="s">
        <v>87</v>
      </c>
      <c r="U21" s="184">
        <v>1431.5</v>
      </c>
      <c r="V21" s="201">
        <v>0</v>
      </c>
      <c r="W21" s="184">
        <v>0</v>
      </c>
      <c r="X21" s="184">
        <v>0</v>
      </c>
      <c r="Y21" s="182">
        <v>0</v>
      </c>
      <c r="Z21" s="225" t="s">
        <v>87</v>
      </c>
      <c r="AA21" s="224" t="s">
        <v>87</v>
      </c>
      <c r="AB21" s="224" t="s">
        <v>87</v>
      </c>
      <c r="AC21" s="224" t="s">
        <v>87</v>
      </c>
      <c r="AD21" s="225" t="s">
        <v>87</v>
      </c>
      <c r="AE21" s="224" t="s">
        <v>87</v>
      </c>
      <c r="AF21" s="224" t="s">
        <v>87</v>
      </c>
      <c r="AG21" s="224"/>
    </row>
    <row r="22" spans="1:33" ht="14.25" customHeight="1" thickBot="1" x14ac:dyDescent="0.4">
      <c r="A22" s="327" t="s">
        <v>135</v>
      </c>
      <c r="B22" s="198">
        <v>4374.6000000000004</v>
      </c>
      <c r="C22" s="185">
        <v>4888.8</v>
      </c>
      <c r="D22" s="185">
        <v>4513</v>
      </c>
      <c r="E22" s="185">
        <v>3376.5</v>
      </c>
      <c r="F22" s="198">
        <v>3345.7999999999997</v>
      </c>
      <c r="G22" s="185">
        <v>4248.8</v>
      </c>
      <c r="H22" s="185">
        <v>3807.7</v>
      </c>
      <c r="I22" s="185">
        <v>3298.1</v>
      </c>
      <c r="J22" s="198">
        <v>4587.2</v>
      </c>
      <c r="K22" s="185">
        <v>4641.5</v>
      </c>
      <c r="L22" s="185">
        <v>5427.5</v>
      </c>
      <c r="M22" s="185">
        <v>4580.8</v>
      </c>
      <c r="N22" s="214">
        <v>5589.1</v>
      </c>
      <c r="O22" s="185">
        <v>4836.8</v>
      </c>
      <c r="P22" s="185">
        <v>4489.1000000000004</v>
      </c>
      <c r="Q22" s="185">
        <v>3647.5</v>
      </c>
      <c r="R22" s="198">
        <v>3412.5</v>
      </c>
      <c r="S22" s="185">
        <v>2939.8</v>
      </c>
      <c r="T22" s="185">
        <v>2456.1999999999998</v>
      </c>
      <c r="U22" s="185">
        <v>2379.6</v>
      </c>
      <c r="V22" s="198">
        <v>2426.5</v>
      </c>
      <c r="W22" s="185">
        <v>3103.5</v>
      </c>
      <c r="X22" s="185">
        <v>2597</v>
      </c>
      <c r="Y22" s="220">
        <v>1661.7</v>
      </c>
      <c r="Z22" s="198">
        <v>2174.6999999999998</v>
      </c>
      <c r="AA22" s="185">
        <v>2367.5</v>
      </c>
      <c r="AB22" s="185">
        <v>2456.9</v>
      </c>
      <c r="AC22" s="220">
        <v>1657.5</v>
      </c>
      <c r="AD22" s="198">
        <v>2842.7</v>
      </c>
      <c r="AE22" s="185">
        <v>2485.1</v>
      </c>
      <c r="AF22" s="185">
        <v>2442.2999999999997</v>
      </c>
      <c r="AG22" s="220"/>
    </row>
    <row r="23" spans="1:33" ht="14.25" customHeight="1" thickBot="1" x14ac:dyDescent="0.4">
      <c r="A23" s="328" t="s">
        <v>136</v>
      </c>
      <c r="B23" s="202">
        <v>76242.5</v>
      </c>
      <c r="C23" s="186">
        <v>83639.600000000006</v>
      </c>
      <c r="D23" s="186">
        <v>76492.700000000012</v>
      </c>
      <c r="E23" s="186">
        <v>72139</v>
      </c>
      <c r="F23" s="202">
        <v>72496.5</v>
      </c>
      <c r="G23" s="186">
        <v>84002.7</v>
      </c>
      <c r="H23" s="186">
        <v>81581.200000000012</v>
      </c>
      <c r="I23" s="186">
        <v>68027.5</v>
      </c>
      <c r="J23" s="202">
        <v>96146.89999999998</v>
      </c>
      <c r="K23" s="186">
        <v>97724.6</v>
      </c>
      <c r="L23" s="186">
        <v>91737.099999999991</v>
      </c>
      <c r="M23" s="186">
        <v>69518.899999999994</v>
      </c>
      <c r="N23" s="202">
        <v>82146.900000000009</v>
      </c>
      <c r="O23" s="186">
        <v>79527.199999999997</v>
      </c>
      <c r="P23" s="186">
        <v>69450.000000000015</v>
      </c>
      <c r="Q23" s="186">
        <v>72958.7</v>
      </c>
      <c r="R23" s="202">
        <v>102884.40000000001</v>
      </c>
      <c r="S23" s="186">
        <v>96019.799999999988</v>
      </c>
      <c r="T23" s="186">
        <v>89869.400000000009</v>
      </c>
      <c r="U23" s="186">
        <f>SUM(U9:U22)</f>
        <v>81533.700000000012</v>
      </c>
      <c r="V23" s="202">
        <v>74339.599999999991</v>
      </c>
      <c r="W23" s="186">
        <v>68948.399999999994</v>
      </c>
      <c r="X23" s="186">
        <v>64472.100000000006</v>
      </c>
      <c r="Y23" s="186">
        <v>62967.199999999997</v>
      </c>
      <c r="Z23" s="202">
        <v>61598.7</v>
      </c>
      <c r="AA23" s="186">
        <v>64515.600000000006</v>
      </c>
      <c r="AB23" s="186">
        <f>SUM(AB9:AB22)</f>
        <v>68065.799999999988</v>
      </c>
      <c r="AC23" s="186">
        <f>SUM(AC9:AC22)</f>
        <v>68283.299999999988</v>
      </c>
      <c r="AD23" s="202">
        <v>66999.799999999988</v>
      </c>
      <c r="AE23" s="186">
        <v>62362.400000000001</v>
      </c>
      <c r="AF23" s="186">
        <v>61669.100000000006</v>
      </c>
      <c r="AG23" s="186"/>
    </row>
    <row r="24" spans="1:33" ht="14.25" customHeight="1" x14ac:dyDescent="0.35">
      <c r="A24" s="279"/>
      <c r="B24" s="200"/>
      <c r="C24" s="183"/>
      <c r="D24" s="183"/>
      <c r="E24" s="183"/>
      <c r="F24" s="200"/>
      <c r="G24" s="183"/>
      <c r="H24" s="183"/>
      <c r="I24" s="183"/>
      <c r="J24" s="200"/>
      <c r="K24" s="183"/>
      <c r="L24" s="183"/>
      <c r="M24" s="183"/>
      <c r="N24" s="200"/>
      <c r="O24" s="183"/>
      <c r="P24" s="183"/>
      <c r="Q24" s="183"/>
      <c r="R24" s="200"/>
      <c r="S24" s="183"/>
      <c r="T24" s="183"/>
      <c r="U24" s="191"/>
      <c r="V24" s="200"/>
      <c r="W24" s="183"/>
      <c r="X24" s="183"/>
      <c r="Y24" s="215"/>
      <c r="Z24" s="200"/>
      <c r="AA24" s="183"/>
      <c r="AB24" s="183"/>
      <c r="AC24" s="215"/>
      <c r="AD24" s="200"/>
      <c r="AE24" s="183"/>
      <c r="AF24" s="183"/>
      <c r="AG24" s="215"/>
    </row>
    <row r="25" spans="1:33" ht="14.25" customHeight="1" x14ac:dyDescent="0.35">
      <c r="A25" s="278" t="s">
        <v>137</v>
      </c>
      <c r="B25" s="198"/>
      <c r="C25" s="191"/>
      <c r="D25" s="191"/>
      <c r="E25" s="191"/>
      <c r="F25" s="198"/>
      <c r="G25" s="191"/>
      <c r="H25" s="191"/>
      <c r="I25" s="191"/>
      <c r="J25" s="198"/>
      <c r="K25" s="191"/>
      <c r="L25" s="191"/>
      <c r="M25" s="191"/>
      <c r="N25" s="198"/>
      <c r="O25" s="185"/>
      <c r="P25" s="191"/>
      <c r="Q25" s="191"/>
      <c r="R25" s="198"/>
      <c r="S25" s="191"/>
      <c r="T25" s="191"/>
      <c r="U25" s="192"/>
      <c r="V25" s="198"/>
      <c r="W25" s="191"/>
      <c r="X25" s="191"/>
      <c r="Y25" s="216"/>
      <c r="Z25" s="198"/>
      <c r="AA25" s="191"/>
      <c r="AB25" s="191"/>
      <c r="AC25" s="216"/>
      <c r="AD25" s="198"/>
      <c r="AE25" s="191"/>
      <c r="AF25" s="191"/>
      <c r="AG25" s="216"/>
    </row>
    <row r="26" spans="1:33" ht="14.25" customHeight="1" x14ac:dyDescent="0.35">
      <c r="A26" s="279"/>
      <c r="B26" s="200"/>
      <c r="C26" s="192"/>
      <c r="D26" s="192"/>
      <c r="E26" s="192"/>
      <c r="F26" s="200"/>
      <c r="G26" s="192"/>
      <c r="H26" s="192"/>
      <c r="I26" s="192"/>
      <c r="J26" s="200"/>
      <c r="K26" s="192"/>
      <c r="L26" s="192"/>
      <c r="M26" s="192"/>
      <c r="N26" s="200"/>
      <c r="O26" s="183"/>
      <c r="P26" s="192"/>
      <c r="Q26" s="192"/>
      <c r="R26" s="200"/>
      <c r="S26" s="192"/>
      <c r="T26" s="192"/>
      <c r="V26" s="200"/>
      <c r="W26" s="192"/>
      <c r="X26" s="192"/>
      <c r="Y26" s="217"/>
      <c r="Z26" s="200"/>
      <c r="AA26" s="192"/>
      <c r="AB26" s="192"/>
      <c r="AC26" s="217"/>
      <c r="AD26" s="200"/>
      <c r="AE26" s="192"/>
      <c r="AF26" s="192"/>
      <c r="AG26" s="217"/>
    </row>
    <row r="27" spans="1:33" ht="14.25" customHeight="1" x14ac:dyDescent="0.35">
      <c r="A27" s="282" t="s">
        <v>187</v>
      </c>
      <c r="B27" s="225" t="s">
        <v>87</v>
      </c>
      <c r="C27" s="224" t="s">
        <v>87</v>
      </c>
      <c r="D27" s="224" t="s">
        <v>87</v>
      </c>
      <c r="E27" s="224" t="s">
        <v>87</v>
      </c>
      <c r="F27" s="225" t="s">
        <v>87</v>
      </c>
      <c r="G27" s="224" t="s">
        <v>87</v>
      </c>
      <c r="H27" s="224" t="s">
        <v>87</v>
      </c>
      <c r="I27" s="224" t="s">
        <v>87</v>
      </c>
      <c r="J27" s="225" t="s">
        <v>87</v>
      </c>
      <c r="K27" s="224" t="s">
        <v>87</v>
      </c>
      <c r="L27" s="224" t="s">
        <v>87</v>
      </c>
      <c r="M27" s="224" t="s">
        <v>87</v>
      </c>
      <c r="N27" s="225" t="s">
        <v>87</v>
      </c>
      <c r="O27" s="224" t="s">
        <v>87</v>
      </c>
      <c r="P27" s="224" t="s">
        <v>87</v>
      </c>
      <c r="Q27" s="183">
        <v>385.1</v>
      </c>
      <c r="R27" s="200">
        <v>385.1</v>
      </c>
      <c r="S27" s="183">
        <v>385.1</v>
      </c>
      <c r="T27" s="183">
        <v>517.9</v>
      </c>
      <c r="U27" s="183">
        <v>438.4</v>
      </c>
      <c r="V27" s="200">
        <v>533.5</v>
      </c>
      <c r="W27" s="183">
        <v>591</v>
      </c>
      <c r="X27" s="183">
        <v>379.4</v>
      </c>
      <c r="Y27" s="215">
        <v>428.7</v>
      </c>
      <c r="Z27" s="200">
        <v>460.8</v>
      </c>
      <c r="AA27" s="183">
        <v>515.20000000000005</v>
      </c>
      <c r="AB27" s="183">
        <v>482.2</v>
      </c>
      <c r="AC27" s="215">
        <v>484.5</v>
      </c>
      <c r="AD27" s="200">
        <v>484.5</v>
      </c>
      <c r="AE27" s="183">
        <v>484.5</v>
      </c>
      <c r="AF27" s="183">
        <v>484.4</v>
      </c>
      <c r="AG27" s="215"/>
    </row>
    <row r="28" spans="1:33" ht="14.25" customHeight="1" x14ac:dyDescent="0.35">
      <c r="A28" s="277" t="s">
        <v>132</v>
      </c>
      <c r="B28" s="225" t="s">
        <v>87</v>
      </c>
      <c r="C28" s="224" t="s">
        <v>87</v>
      </c>
      <c r="D28" s="224" t="s">
        <v>87</v>
      </c>
      <c r="E28" s="224" t="s">
        <v>87</v>
      </c>
      <c r="F28" s="225" t="s">
        <v>87</v>
      </c>
      <c r="G28" s="224" t="s">
        <v>87</v>
      </c>
      <c r="H28" s="224" t="s">
        <v>87</v>
      </c>
      <c r="I28" s="224" t="s">
        <v>87</v>
      </c>
      <c r="J28" s="225" t="s">
        <v>87</v>
      </c>
      <c r="K28" s="224" t="s">
        <v>87</v>
      </c>
      <c r="L28" s="224" t="s">
        <v>87</v>
      </c>
      <c r="M28" s="224" t="s">
        <v>87</v>
      </c>
      <c r="N28" s="225" t="s">
        <v>87</v>
      </c>
      <c r="O28" s="224" t="s">
        <v>87</v>
      </c>
      <c r="P28" s="224" t="s">
        <v>87</v>
      </c>
      <c r="Q28" s="224" t="s">
        <v>87</v>
      </c>
      <c r="R28" s="225" t="s">
        <v>87</v>
      </c>
      <c r="S28" s="183">
        <v>6018</v>
      </c>
      <c r="T28" s="183">
        <v>6191.5</v>
      </c>
      <c r="U28" s="183">
        <v>6365</v>
      </c>
      <c r="V28" s="200">
        <v>6534.8</v>
      </c>
      <c r="W28" s="183">
        <v>6706.4</v>
      </c>
      <c r="X28" s="183">
        <v>6880</v>
      </c>
      <c r="Y28" s="215">
        <v>4630.5</v>
      </c>
      <c r="Z28" s="200">
        <v>4731.1000000000004</v>
      </c>
      <c r="AA28" s="183">
        <v>4900.8999999999996</v>
      </c>
      <c r="AB28" s="183">
        <v>5028.6000000000004</v>
      </c>
      <c r="AC28" s="215">
        <v>3293.5</v>
      </c>
      <c r="AD28" s="200">
        <v>3350.9</v>
      </c>
      <c r="AE28" s="183">
        <v>0</v>
      </c>
      <c r="AF28" s="183">
        <v>0</v>
      </c>
      <c r="AG28" s="215"/>
    </row>
    <row r="29" spans="1:33" ht="14.25" customHeight="1" x14ac:dyDescent="0.35">
      <c r="A29" s="277" t="s">
        <v>162</v>
      </c>
      <c r="B29" s="200">
        <v>459.9</v>
      </c>
      <c r="C29" s="183">
        <v>754.6</v>
      </c>
      <c r="D29" s="183">
        <v>604.1</v>
      </c>
      <c r="E29" s="183">
        <v>919.8</v>
      </c>
      <c r="F29" s="200">
        <v>543.9</v>
      </c>
      <c r="G29" s="183">
        <v>314.60000000000002</v>
      </c>
      <c r="H29" s="183">
        <v>3.2</v>
      </c>
      <c r="I29" s="183">
        <v>2.9</v>
      </c>
      <c r="J29" s="200">
        <v>0.4</v>
      </c>
      <c r="K29" s="183">
        <v>25.8</v>
      </c>
      <c r="L29" s="183">
        <v>114.8</v>
      </c>
      <c r="M29" s="183">
        <v>0</v>
      </c>
      <c r="N29" s="200" t="s">
        <v>87</v>
      </c>
      <c r="O29" s="224" t="s">
        <v>87</v>
      </c>
      <c r="P29" s="224" t="s">
        <v>87</v>
      </c>
      <c r="Q29" s="183">
        <v>133.19999999999999</v>
      </c>
      <c r="R29" s="200">
        <v>360.5</v>
      </c>
      <c r="S29" s="183">
        <v>501.3</v>
      </c>
      <c r="T29" s="183">
        <v>579.29999999999995</v>
      </c>
      <c r="U29" s="183">
        <v>532.29999999999995</v>
      </c>
      <c r="V29" s="200">
        <v>536.6</v>
      </c>
      <c r="W29" s="183">
        <v>434.7</v>
      </c>
      <c r="X29" s="183">
        <v>0</v>
      </c>
      <c r="Y29" s="215">
        <v>0</v>
      </c>
      <c r="Z29" s="200">
        <v>0</v>
      </c>
      <c r="AA29" s="183">
        <v>318.10000000000002</v>
      </c>
      <c r="AB29" s="183">
        <v>497.2</v>
      </c>
      <c r="AC29" s="215">
        <v>704.1</v>
      </c>
      <c r="AD29" s="200">
        <v>0</v>
      </c>
      <c r="AE29" s="183">
        <v>0</v>
      </c>
      <c r="AF29" s="183">
        <v>0</v>
      </c>
      <c r="AG29" s="215"/>
    </row>
    <row r="30" spans="1:33" ht="14.25" customHeight="1" x14ac:dyDescent="0.35">
      <c r="A30" s="277" t="s">
        <v>163</v>
      </c>
      <c r="B30" s="200">
        <v>9279.9</v>
      </c>
      <c r="C30" s="183">
        <v>8395.6</v>
      </c>
      <c r="D30" s="183">
        <v>8554.7999999999993</v>
      </c>
      <c r="E30" s="183">
        <v>9229.7999999999993</v>
      </c>
      <c r="F30" s="200">
        <v>9247.4</v>
      </c>
      <c r="G30" s="183">
        <v>10294.6</v>
      </c>
      <c r="H30" s="183">
        <v>9606.7999999999993</v>
      </c>
      <c r="I30" s="183">
        <v>8012.6</v>
      </c>
      <c r="J30" s="200">
        <v>8765.2000000000007</v>
      </c>
      <c r="K30" s="183">
        <v>8080.4</v>
      </c>
      <c r="L30" s="183">
        <v>9130.2000000000007</v>
      </c>
      <c r="M30" s="183">
        <v>7982.8</v>
      </c>
      <c r="N30" s="200">
        <v>10466.200000000001</v>
      </c>
      <c r="O30" s="183">
        <v>9411.6</v>
      </c>
      <c r="P30" s="183">
        <v>10964.6</v>
      </c>
      <c r="Q30" s="183">
        <v>12421.1</v>
      </c>
      <c r="R30" s="200">
        <v>1022.8</v>
      </c>
      <c r="S30" s="183">
        <v>1022.8</v>
      </c>
      <c r="T30" s="183">
        <v>1022.8</v>
      </c>
      <c r="U30" s="183">
        <v>1022.8</v>
      </c>
      <c r="V30" s="200">
        <v>1242.7</v>
      </c>
      <c r="W30" s="183">
        <v>1570.1</v>
      </c>
      <c r="X30" s="183">
        <v>1242.7</v>
      </c>
      <c r="Y30" s="215">
        <v>641.20000000000005</v>
      </c>
      <c r="Z30" s="200">
        <v>641.20000000000005</v>
      </c>
      <c r="AA30" s="183">
        <v>641.20000000000005</v>
      </c>
      <c r="AB30" s="183">
        <v>66.7</v>
      </c>
      <c r="AC30" s="215">
        <v>74.2</v>
      </c>
      <c r="AD30" s="200">
        <v>74.2</v>
      </c>
      <c r="AE30" s="183">
        <v>74.2</v>
      </c>
      <c r="AF30" s="183">
        <v>74.2</v>
      </c>
      <c r="AG30" s="215"/>
    </row>
    <row r="31" spans="1:33" ht="14.25" customHeight="1" x14ac:dyDescent="0.35">
      <c r="A31" s="277" t="s">
        <v>164</v>
      </c>
      <c r="B31" s="200">
        <v>46433.7</v>
      </c>
      <c r="C31" s="184">
        <v>49444.4</v>
      </c>
      <c r="D31" s="184">
        <v>48536.9</v>
      </c>
      <c r="E31" s="184">
        <v>49371.4</v>
      </c>
      <c r="F31" s="201">
        <v>48809</v>
      </c>
      <c r="G31" s="184">
        <v>47798.6</v>
      </c>
      <c r="H31" s="184">
        <v>47280.1</v>
      </c>
      <c r="I31" s="184">
        <v>44265.8</v>
      </c>
      <c r="J31" s="201">
        <v>30791.3</v>
      </c>
      <c r="K31" s="184">
        <v>29658.6</v>
      </c>
      <c r="L31" s="184">
        <v>26758.9</v>
      </c>
      <c r="M31" s="184">
        <v>7002.7</v>
      </c>
      <c r="N31" s="201">
        <v>5703.3</v>
      </c>
      <c r="O31" s="184">
        <v>5342.1</v>
      </c>
      <c r="P31" s="184">
        <v>7721.6</v>
      </c>
      <c r="Q31" s="184">
        <v>6076.1</v>
      </c>
      <c r="R31" s="201">
        <v>3862.1</v>
      </c>
      <c r="S31" s="184">
        <v>3321.3</v>
      </c>
      <c r="T31" s="184">
        <v>2759.3</v>
      </c>
      <c r="U31" s="184">
        <v>3389.5</v>
      </c>
      <c r="V31" s="201">
        <v>3031</v>
      </c>
      <c r="W31" s="184">
        <v>2662.9</v>
      </c>
      <c r="X31" s="184">
        <v>2644.4</v>
      </c>
      <c r="Y31" s="182">
        <v>2586.6</v>
      </c>
      <c r="Z31" s="201">
        <v>3021.7</v>
      </c>
      <c r="AA31" s="184">
        <v>3184.1</v>
      </c>
      <c r="AB31" s="184">
        <v>2814.1</v>
      </c>
      <c r="AC31" s="182">
        <v>2494.6999999999998</v>
      </c>
      <c r="AD31" s="201">
        <v>2969.4</v>
      </c>
      <c r="AE31" s="184">
        <v>3484.3</v>
      </c>
      <c r="AF31" s="184">
        <v>3820.7</v>
      </c>
      <c r="AG31" s="182"/>
    </row>
    <row r="32" spans="1:33" ht="14.25" customHeight="1" x14ac:dyDescent="0.35">
      <c r="A32" s="277" t="s">
        <v>165</v>
      </c>
      <c r="B32" s="200">
        <v>13379</v>
      </c>
      <c r="C32" s="182">
        <v>10908.6</v>
      </c>
      <c r="D32" s="182">
        <v>10605.9</v>
      </c>
      <c r="E32" s="182">
        <v>10546.7</v>
      </c>
      <c r="F32" s="199">
        <v>10577.7</v>
      </c>
      <c r="G32" s="182">
        <v>10133.6</v>
      </c>
      <c r="H32" s="182">
        <v>9352.2000000000007</v>
      </c>
      <c r="I32" s="182">
        <v>9068.5</v>
      </c>
      <c r="J32" s="199">
        <v>5894.6</v>
      </c>
      <c r="K32" s="182">
        <v>6453.9</v>
      </c>
      <c r="L32" s="182">
        <v>6076</v>
      </c>
      <c r="M32" s="182">
        <v>22784.799999999999</v>
      </c>
      <c r="N32" s="199">
        <v>23455.8</v>
      </c>
      <c r="O32" s="182">
        <v>23736.5</v>
      </c>
      <c r="P32" s="182">
        <v>25374.799999999999</v>
      </c>
      <c r="Q32" s="182">
        <v>26704.2</v>
      </c>
      <c r="R32" s="199">
        <v>56077.9</v>
      </c>
      <c r="S32" s="182">
        <v>63724.7</v>
      </c>
      <c r="T32" s="182">
        <v>63055.8</v>
      </c>
      <c r="U32" s="182">
        <v>49408.9</v>
      </c>
      <c r="V32" s="199">
        <v>49073.8</v>
      </c>
      <c r="W32" s="182">
        <v>48380.5</v>
      </c>
      <c r="X32" s="182">
        <v>48961.700000000004</v>
      </c>
      <c r="Y32" s="182">
        <v>41428.300000000003</v>
      </c>
      <c r="Z32" s="199">
        <v>42763.3</v>
      </c>
      <c r="AA32" s="182">
        <v>43809.599999999999</v>
      </c>
      <c r="AB32" s="182">
        <v>45771</v>
      </c>
      <c r="AC32" s="182">
        <v>43091.3</v>
      </c>
      <c r="AD32" s="199">
        <v>43927.3</v>
      </c>
      <c r="AE32" s="182">
        <v>43852.4</v>
      </c>
      <c r="AF32" s="182">
        <v>43873.1</v>
      </c>
      <c r="AG32" s="182"/>
    </row>
    <row r="33" spans="1:33" x14ac:dyDescent="0.35">
      <c r="A33" s="277" t="s">
        <v>166</v>
      </c>
      <c r="B33" s="200">
        <v>84176.9</v>
      </c>
      <c r="C33" s="183">
        <v>83738.399999999994</v>
      </c>
      <c r="D33" s="183">
        <v>84265.8</v>
      </c>
      <c r="E33" s="183">
        <v>87342.5</v>
      </c>
      <c r="F33" s="200">
        <v>83691.8</v>
      </c>
      <c r="G33" s="183">
        <v>82753.5</v>
      </c>
      <c r="H33" s="183">
        <v>83368.399999999994</v>
      </c>
      <c r="I33" s="183">
        <v>83329.2</v>
      </c>
      <c r="J33" s="200">
        <v>83329.5</v>
      </c>
      <c r="K33" s="183">
        <v>82897</v>
      </c>
      <c r="L33" s="183">
        <v>83540.899999999994</v>
      </c>
      <c r="M33" s="183">
        <v>83284.3</v>
      </c>
      <c r="N33" s="200">
        <v>84100.5</v>
      </c>
      <c r="O33" s="183">
        <v>84863.4</v>
      </c>
      <c r="P33" s="183">
        <v>87078.8</v>
      </c>
      <c r="Q33" s="183">
        <v>87922.1</v>
      </c>
      <c r="R33" s="200">
        <v>85551.3</v>
      </c>
      <c r="S33" s="183">
        <v>85914</v>
      </c>
      <c r="T33" s="183">
        <v>82295</v>
      </c>
      <c r="U33" s="183">
        <v>82236.399999999994</v>
      </c>
      <c r="V33" s="200">
        <v>81596.7</v>
      </c>
      <c r="W33" s="183">
        <v>80732.3</v>
      </c>
      <c r="X33" s="183">
        <v>79091.3</v>
      </c>
      <c r="Y33" s="215">
        <v>77848.100000000006</v>
      </c>
      <c r="Z33" s="200">
        <v>70412.7</v>
      </c>
      <c r="AA33" s="183">
        <v>66970.899999999994</v>
      </c>
      <c r="AB33" s="183">
        <v>65396.1</v>
      </c>
      <c r="AC33" s="215">
        <v>63664.3</v>
      </c>
      <c r="AD33" s="200">
        <v>61643.9</v>
      </c>
      <c r="AE33" s="183">
        <v>59985.7</v>
      </c>
      <c r="AF33" s="183">
        <v>60094</v>
      </c>
      <c r="AG33" s="215"/>
    </row>
    <row r="34" spans="1:33" x14ac:dyDescent="0.35">
      <c r="A34" s="280" t="s">
        <v>194</v>
      </c>
      <c r="B34" s="225" t="s">
        <v>87</v>
      </c>
      <c r="C34" s="224" t="s">
        <v>87</v>
      </c>
      <c r="D34" s="224" t="s">
        <v>87</v>
      </c>
      <c r="E34" s="224" t="s">
        <v>87</v>
      </c>
      <c r="F34" s="225" t="s">
        <v>87</v>
      </c>
      <c r="G34" s="224" t="s">
        <v>87</v>
      </c>
      <c r="H34" s="224" t="s">
        <v>87</v>
      </c>
      <c r="I34" s="224" t="s">
        <v>87</v>
      </c>
      <c r="J34" s="225" t="s">
        <v>87</v>
      </c>
      <c r="K34" s="224" t="s">
        <v>87</v>
      </c>
      <c r="L34" s="224" t="s">
        <v>87</v>
      </c>
      <c r="M34" s="224" t="s">
        <v>87</v>
      </c>
      <c r="N34" s="225" t="s">
        <v>87</v>
      </c>
      <c r="O34" s="224" t="s">
        <v>87</v>
      </c>
      <c r="P34" s="224" t="s">
        <v>87</v>
      </c>
      <c r="Q34" s="224" t="s">
        <v>87</v>
      </c>
      <c r="R34" s="225" t="s">
        <v>87</v>
      </c>
      <c r="S34" s="224" t="s">
        <v>87</v>
      </c>
      <c r="T34" s="183">
        <v>2894</v>
      </c>
      <c r="U34" s="183">
        <v>2873.2</v>
      </c>
      <c r="V34" s="200">
        <v>2852.6</v>
      </c>
      <c r="W34" s="183">
        <v>2831.8</v>
      </c>
      <c r="X34" s="183">
        <v>2811</v>
      </c>
      <c r="Y34" s="215">
        <v>2790.2</v>
      </c>
      <c r="Z34" s="200">
        <v>2769.2</v>
      </c>
      <c r="AA34" s="183">
        <v>2748.3</v>
      </c>
      <c r="AB34" s="183">
        <v>2727.4</v>
      </c>
      <c r="AC34" s="215">
        <v>2706.5</v>
      </c>
      <c r="AD34" s="200">
        <v>2685.8</v>
      </c>
      <c r="AE34" s="183">
        <v>2665.2</v>
      </c>
      <c r="AF34" s="183">
        <v>2644.7</v>
      </c>
      <c r="AG34" s="215"/>
    </row>
    <row r="35" spans="1:33" ht="14.5" customHeight="1" x14ac:dyDescent="0.35">
      <c r="A35" s="281" t="s">
        <v>195</v>
      </c>
      <c r="B35" s="225" t="s">
        <v>87</v>
      </c>
      <c r="C35" s="224" t="s">
        <v>87</v>
      </c>
      <c r="D35" s="224" t="s">
        <v>87</v>
      </c>
      <c r="E35" s="224" t="s">
        <v>87</v>
      </c>
      <c r="F35" s="200">
        <v>7988.5</v>
      </c>
      <c r="G35" s="183">
        <v>7726.8</v>
      </c>
      <c r="H35" s="183">
        <v>7676.2</v>
      </c>
      <c r="I35" s="183">
        <v>7553.1</v>
      </c>
      <c r="J35" s="200">
        <v>7477.7</v>
      </c>
      <c r="K35" s="183">
        <v>7165.8</v>
      </c>
      <c r="L35" s="183">
        <v>7227.7</v>
      </c>
      <c r="M35" s="183">
        <v>7212.2</v>
      </c>
      <c r="N35" s="200">
        <v>6912.5</v>
      </c>
      <c r="O35" s="183">
        <v>6911.5</v>
      </c>
      <c r="P35" s="183">
        <v>7122.6</v>
      </c>
      <c r="Q35" s="183">
        <v>7604.5</v>
      </c>
      <c r="R35" s="200">
        <v>7009.9</v>
      </c>
      <c r="S35" s="183">
        <v>6723.9</v>
      </c>
      <c r="T35" s="183">
        <v>6548.3</v>
      </c>
      <c r="U35" s="183">
        <v>6670.3</v>
      </c>
      <c r="V35" s="200">
        <v>6581.3</v>
      </c>
      <c r="W35" s="183">
        <v>6403</v>
      </c>
      <c r="X35" s="183">
        <v>6229.3</v>
      </c>
      <c r="Y35" s="215">
        <v>6085.9</v>
      </c>
      <c r="Z35" s="200">
        <v>4927</v>
      </c>
      <c r="AA35" s="183">
        <v>4598.6000000000004</v>
      </c>
      <c r="AB35" s="183">
        <v>4151.2</v>
      </c>
      <c r="AC35" s="215">
        <v>3336.9</v>
      </c>
      <c r="AD35" s="200">
        <v>3141</v>
      </c>
      <c r="AE35" s="183">
        <v>3034.4</v>
      </c>
      <c r="AF35" s="183">
        <v>3288.6</v>
      </c>
      <c r="AG35" s="215"/>
    </row>
    <row r="36" spans="1:33" ht="14.5" customHeight="1" x14ac:dyDescent="0.35">
      <c r="A36" s="277" t="s">
        <v>167</v>
      </c>
      <c r="B36" s="200">
        <v>35482.199999999997</v>
      </c>
      <c r="C36" s="183">
        <v>35374.5</v>
      </c>
      <c r="D36" s="183">
        <v>35013.800000000003</v>
      </c>
      <c r="E36" s="183">
        <v>43063.5</v>
      </c>
      <c r="F36" s="200">
        <v>42700.800000000003</v>
      </c>
      <c r="G36" s="183">
        <v>43004.4</v>
      </c>
      <c r="H36" s="183">
        <v>42920.1</v>
      </c>
      <c r="I36" s="183">
        <v>43329</v>
      </c>
      <c r="J36" s="200">
        <v>43033.1</v>
      </c>
      <c r="K36" s="183">
        <v>42949.3</v>
      </c>
      <c r="L36" s="183">
        <v>42849.1</v>
      </c>
      <c r="M36" s="183">
        <v>42721.5</v>
      </c>
      <c r="N36" s="200">
        <v>42676.2</v>
      </c>
      <c r="O36" s="183">
        <v>42604.7</v>
      </c>
      <c r="P36" s="183">
        <v>42667.9</v>
      </c>
      <c r="Q36" s="183">
        <v>42255.9</v>
      </c>
      <c r="R36" s="200">
        <v>41476.199999999997</v>
      </c>
      <c r="S36" s="183">
        <v>41236.699999999997</v>
      </c>
      <c r="T36" s="183">
        <v>41106.199999999997</v>
      </c>
      <c r="U36" s="183">
        <v>41123.5</v>
      </c>
      <c r="V36" s="200">
        <v>40746.1</v>
      </c>
      <c r="W36" s="183">
        <v>40752.5</v>
      </c>
      <c r="X36" s="183">
        <v>40874.1</v>
      </c>
      <c r="Y36" s="215">
        <v>40398.5</v>
      </c>
      <c r="Z36" s="200">
        <v>40715.4</v>
      </c>
      <c r="AA36" s="183">
        <v>41076.9</v>
      </c>
      <c r="AB36" s="183">
        <v>40725.5</v>
      </c>
      <c r="AC36" s="215">
        <v>38927</v>
      </c>
      <c r="AD36" s="200">
        <v>38585.9</v>
      </c>
      <c r="AE36" s="183">
        <v>38382.199999999997</v>
      </c>
      <c r="AF36" s="183">
        <v>38012.6</v>
      </c>
      <c r="AG36" s="215"/>
    </row>
    <row r="37" spans="1:33" x14ac:dyDescent="0.35">
      <c r="A37" s="277" t="s">
        <v>168</v>
      </c>
      <c r="B37" s="201">
        <v>21092.7</v>
      </c>
      <c r="C37" s="184">
        <v>20796.2</v>
      </c>
      <c r="D37" s="184">
        <v>20766.8</v>
      </c>
      <c r="E37" s="184">
        <v>22154.1</v>
      </c>
      <c r="F37" s="201">
        <v>22567.1</v>
      </c>
      <c r="G37" s="184">
        <v>23016.6</v>
      </c>
      <c r="H37" s="184">
        <v>24293.4</v>
      </c>
      <c r="I37" s="184">
        <v>24250.1</v>
      </c>
      <c r="J37" s="201">
        <v>31391.7</v>
      </c>
      <c r="K37" s="184">
        <v>31840.1</v>
      </c>
      <c r="L37" s="184">
        <v>30776.2</v>
      </c>
      <c r="M37" s="184">
        <v>28309.5</v>
      </c>
      <c r="N37" s="201">
        <v>30192.9</v>
      </c>
      <c r="O37" s="184">
        <v>29802.5</v>
      </c>
      <c r="P37" s="184">
        <v>31410.3</v>
      </c>
      <c r="Q37" s="184">
        <v>32542.9</v>
      </c>
      <c r="R37" s="201">
        <v>15062</v>
      </c>
      <c r="S37" s="184">
        <v>15690.7</v>
      </c>
      <c r="T37" s="184">
        <v>16068.8</v>
      </c>
      <c r="U37" s="184">
        <v>18452.8</v>
      </c>
      <c r="V37" s="201">
        <v>19233.8</v>
      </c>
      <c r="W37" s="184">
        <v>19771.400000000001</v>
      </c>
      <c r="X37" s="184">
        <v>19282</v>
      </c>
      <c r="Y37" s="182">
        <v>18497</v>
      </c>
      <c r="Z37" s="201">
        <v>17094.400000000001</v>
      </c>
      <c r="AA37" s="184">
        <v>18596.199999999997</v>
      </c>
      <c r="AB37" s="184">
        <v>20548.2</v>
      </c>
      <c r="AC37" s="182">
        <v>21783.4</v>
      </c>
      <c r="AD37" s="201">
        <v>20484.8</v>
      </c>
      <c r="AE37" s="184">
        <v>20083.900000000001</v>
      </c>
      <c r="AF37" s="184">
        <v>19042.3</v>
      </c>
      <c r="AG37" s="182"/>
    </row>
    <row r="38" spans="1:33" x14ac:dyDescent="0.35">
      <c r="A38" s="277" t="s">
        <v>180</v>
      </c>
      <c r="B38" s="225" t="s">
        <v>87</v>
      </c>
      <c r="C38" s="224" t="s">
        <v>87</v>
      </c>
      <c r="D38" s="224" t="s">
        <v>87</v>
      </c>
      <c r="E38" s="224" t="s">
        <v>87</v>
      </c>
      <c r="F38" s="199">
        <v>2227.6999999999998</v>
      </c>
      <c r="G38" s="182">
        <v>2158.4</v>
      </c>
      <c r="H38" s="182">
        <v>2267.5</v>
      </c>
      <c r="I38" s="182">
        <v>2311.8000000000002</v>
      </c>
      <c r="J38" s="199">
        <v>2473.4</v>
      </c>
      <c r="K38" s="182">
        <v>2642.5</v>
      </c>
      <c r="L38" s="182">
        <v>2913.8</v>
      </c>
      <c r="M38" s="182">
        <v>2943.1</v>
      </c>
      <c r="N38" s="199">
        <v>3149.9</v>
      </c>
      <c r="O38" s="182">
        <v>3244.6</v>
      </c>
      <c r="P38" s="182">
        <v>3364</v>
      </c>
      <c r="Q38" s="182">
        <v>3215.6</v>
      </c>
      <c r="R38" s="199">
        <v>3326</v>
      </c>
      <c r="S38" s="182">
        <v>3448.3</v>
      </c>
      <c r="T38" s="182">
        <v>3559.1</v>
      </c>
      <c r="U38" s="182">
        <v>3399.9</v>
      </c>
      <c r="V38" s="199">
        <v>3223.5</v>
      </c>
      <c r="W38" s="182">
        <v>3423.8</v>
      </c>
      <c r="X38" s="182">
        <v>3427.1</v>
      </c>
      <c r="Y38" s="182">
        <v>3318.7</v>
      </c>
      <c r="Z38" s="199">
        <v>3258.3</v>
      </c>
      <c r="AA38" s="182">
        <v>3201.7</v>
      </c>
      <c r="AB38" s="182">
        <v>3144.8</v>
      </c>
      <c r="AC38" s="182">
        <v>2488.1</v>
      </c>
      <c r="AD38" s="199">
        <v>2479.2000000000003</v>
      </c>
      <c r="AE38" s="182">
        <v>2497.6999999999998</v>
      </c>
      <c r="AF38" s="182">
        <v>2541.4</v>
      </c>
      <c r="AG38" s="182"/>
    </row>
    <row r="39" spans="1:33" ht="15" thickBot="1" x14ac:dyDescent="0.4">
      <c r="A39" s="327" t="s">
        <v>169</v>
      </c>
      <c r="B39" s="203">
        <v>2859.5</v>
      </c>
      <c r="C39" s="187">
        <v>2954.5</v>
      </c>
      <c r="D39" s="187">
        <v>3124.7000000000003</v>
      </c>
      <c r="E39" s="187">
        <v>3075.6</v>
      </c>
      <c r="F39" s="203">
        <v>280.10000000000025</v>
      </c>
      <c r="G39" s="187">
        <v>295.90000000000009</v>
      </c>
      <c r="H39" s="187">
        <v>290.60000000000002</v>
      </c>
      <c r="I39" s="187">
        <v>271.89999999999998</v>
      </c>
      <c r="J39" s="203">
        <v>159.19999999999999</v>
      </c>
      <c r="K39" s="187">
        <v>203.4</v>
      </c>
      <c r="L39" s="187">
        <v>200.9</v>
      </c>
      <c r="M39" s="187">
        <v>225.4</v>
      </c>
      <c r="N39" s="203">
        <v>183</v>
      </c>
      <c r="O39" s="187">
        <v>187.5</v>
      </c>
      <c r="P39" s="187">
        <v>447</v>
      </c>
      <c r="Q39" s="187">
        <v>681.1</v>
      </c>
      <c r="R39" s="203">
        <v>269.7</v>
      </c>
      <c r="S39" s="187">
        <v>261.5</v>
      </c>
      <c r="T39" s="187">
        <v>260.5</v>
      </c>
      <c r="U39" s="187">
        <v>258.39999999999998</v>
      </c>
      <c r="V39" s="203">
        <v>246</v>
      </c>
      <c r="W39" s="187">
        <v>238.8</v>
      </c>
      <c r="X39" s="187">
        <v>230.5</v>
      </c>
      <c r="Y39" s="187">
        <v>214.9</v>
      </c>
      <c r="Z39" s="203">
        <v>193</v>
      </c>
      <c r="AA39" s="187">
        <v>148</v>
      </c>
      <c r="AB39" s="187">
        <v>149.9</v>
      </c>
      <c r="AC39" s="187">
        <v>149.1</v>
      </c>
      <c r="AD39" s="203">
        <v>152.69999999999999</v>
      </c>
      <c r="AE39" s="187">
        <v>156</v>
      </c>
      <c r="AF39" s="187">
        <v>188.9</v>
      </c>
      <c r="AG39" s="187"/>
    </row>
    <row r="40" spans="1:33" ht="15" thickBot="1" x14ac:dyDescent="0.4">
      <c r="A40" s="329" t="s">
        <v>138</v>
      </c>
      <c r="B40" s="203">
        <v>213163.8</v>
      </c>
      <c r="C40" s="187">
        <v>212366.80000000002</v>
      </c>
      <c r="D40" s="187">
        <v>211472.8</v>
      </c>
      <c r="E40" s="187">
        <v>225703.4</v>
      </c>
      <c r="F40" s="203">
        <v>228634</v>
      </c>
      <c r="G40" s="187">
        <v>227497</v>
      </c>
      <c r="H40" s="187">
        <v>227058.50000000003</v>
      </c>
      <c r="I40" s="187">
        <v>222394.9</v>
      </c>
      <c r="J40" s="203">
        <v>213316.10000000003</v>
      </c>
      <c r="K40" s="187">
        <v>211916.79999999999</v>
      </c>
      <c r="L40" s="187">
        <v>209588.5</v>
      </c>
      <c r="M40" s="187">
        <v>202466.3</v>
      </c>
      <c r="N40" s="203">
        <v>206840.3</v>
      </c>
      <c r="O40" s="187">
        <v>206104.4</v>
      </c>
      <c r="P40" s="187">
        <v>216151.59999999998</v>
      </c>
      <c r="Q40" s="187">
        <v>219941.8</v>
      </c>
      <c r="R40" s="203">
        <v>214403.5</v>
      </c>
      <c r="S40" s="187">
        <v>228248.3</v>
      </c>
      <c r="T40" s="187">
        <v>226858.49999999997</v>
      </c>
      <c r="U40" s="187">
        <f>SUM(U27:U39)</f>
        <v>216171.39999999997</v>
      </c>
      <c r="V40" s="203">
        <v>215432.4</v>
      </c>
      <c r="W40" s="187">
        <v>214499.19999999995</v>
      </c>
      <c r="X40" s="187">
        <v>212053.5</v>
      </c>
      <c r="Y40" s="187">
        <v>198868.6</v>
      </c>
      <c r="Z40" s="203">
        <v>190988.09999999998</v>
      </c>
      <c r="AA40" s="187">
        <v>190709.7</v>
      </c>
      <c r="AB40" s="187">
        <f>SUM(AB27:AB39)</f>
        <v>191502.9</v>
      </c>
      <c r="AC40" s="187">
        <f>SUM(AC27:AC39)</f>
        <v>183197.6</v>
      </c>
      <c r="AD40" s="203">
        <v>179979.60000000003</v>
      </c>
      <c r="AE40" s="187">
        <v>174700.5</v>
      </c>
      <c r="AF40" s="187">
        <v>174064.89999999997</v>
      </c>
      <c r="AG40" s="187"/>
    </row>
    <row r="41" spans="1:33" ht="15" thickBot="1" x14ac:dyDescent="0.4">
      <c r="A41" s="336" t="s">
        <v>139</v>
      </c>
      <c r="B41" s="204">
        <v>289406.3</v>
      </c>
      <c r="C41" s="196">
        <v>296006.40000000002</v>
      </c>
      <c r="D41" s="196">
        <v>287965.5</v>
      </c>
      <c r="E41" s="196">
        <v>297842.40000000002</v>
      </c>
      <c r="F41" s="204">
        <v>301130.5</v>
      </c>
      <c r="G41" s="196">
        <v>311499.7</v>
      </c>
      <c r="H41" s="196">
        <v>308639.70000000007</v>
      </c>
      <c r="I41" s="196">
        <v>290422.40000000002</v>
      </c>
      <c r="J41" s="204">
        <v>309463</v>
      </c>
      <c r="K41" s="196">
        <v>309641.40000000002</v>
      </c>
      <c r="L41" s="196">
        <v>301325.59999999998</v>
      </c>
      <c r="M41" s="196">
        <v>271985.2</v>
      </c>
      <c r="N41" s="204">
        <v>288987.2</v>
      </c>
      <c r="O41" s="196">
        <v>285631.59999999998</v>
      </c>
      <c r="P41" s="196">
        <v>285601.59999999998</v>
      </c>
      <c r="Q41" s="196">
        <v>292900.5</v>
      </c>
      <c r="R41" s="204">
        <v>317287.90000000002</v>
      </c>
      <c r="S41" s="196">
        <v>324268.09999999998</v>
      </c>
      <c r="T41" s="196">
        <v>316727.89999999997</v>
      </c>
      <c r="U41" s="196">
        <f>+U40+U23</f>
        <v>297705.09999999998</v>
      </c>
      <c r="V41" s="204">
        <v>289772</v>
      </c>
      <c r="W41" s="196">
        <v>283447.59999999998</v>
      </c>
      <c r="X41" s="196">
        <v>276525.59999999998</v>
      </c>
      <c r="Y41" s="196">
        <v>261835.8</v>
      </c>
      <c r="Z41" s="204">
        <v>252586.8</v>
      </c>
      <c r="AA41" s="196">
        <v>255225.30000000002</v>
      </c>
      <c r="AB41" s="196">
        <f>+AB40+AB23</f>
        <v>259568.69999999998</v>
      </c>
      <c r="AC41" s="196">
        <f>+AC40+AC23</f>
        <v>251480.9</v>
      </c>
      <c r="AD41" s="204">
        <v>246979.40000000002</v>
      </c>
      <c r="AE41" s="196">
        <v>237062.9</v>
      </c>
      <c r="AF41" s="196">
        <v>235733.99999999997</v>
      </c>
      <c r="AG41" s="196"/>
    </row>
    <row r="42" spans="1:33" ht="15" thickTop="1" x14ac:dyDescent="0.35">
      <c r="A42" s="180"/>
      <c r="B42" s="205"/>
      <c r="C42" s="197"/>
      <c r="D42" s="197"/>
      <c r="E42" s="197"/>
      <c r="F42" s="205"/>
      <c r="G42" s="197"/>
      <c r="H42" s="197"/>
      <c r="I42" s="197"/>
      <c r="J42" s="205"/>
      <c r="K42" s="197"/>
      <c r="L42" s="197"/>
      <c r="M42" s="197"/>
      <c r="N42" s="205"/>
      <c r="O42" s="197"/>
      <c r="P42" s="197"/>
      <c r="Q42" s="197"/>
      <c r="R42" s="205"/>
      <c r="S42" s="197"/>
      <c r="T42" s="197"/>
      <c r="U42" s="197"/>
      <c r="V42" s="205"/>
      <c r="W42" s="197"/>
      <c r="X42" s="197"/>
      <c r="Y42" s="197"/>
      <c r="Z42" s="205"/>
      <c r="AA42" s="197"/>
      <c r="AB42" s="197"/>
      <c r="AC42" s="197"/>
      <c r="AD42" s="205"/>
      <c r="AE42" s="197"/>
      <c r="AF42" s="197"/>
      <c r="AG42" s="197"/>
    </row>
    <row r="43" spans="1:33" x14ac:dyDescent="0.35">
      <c r="A43" s="180"/>
      <c r="B43" s="206"/>
      <c r="C43" s="180"/>
      <c r="D43" s="180"/>
      <c r="E43" s="180"/>
      <c r="F43" s="206"/>
      <c r="G43" s="180"/>
      <c r="H43" s="180"/>
      <c r="I43" s="180"/>
      <c r="J43" s="206"/>
      <c r="K43" s="180"/>
      <c r="L43" s="180"/>
      <c r="M43" s="180"/>
      <c r="N43" s="206"/>
      <c r="O43" s="180"/>
      <c r="P43" s="180"/>
      <c r="Q43" s="180"/>
      <c r="R43" s="206"/>
      <c r="S43" s="180"/>
      <c r="T43" s="180"/>
      <c r="U43" s="180"/>
      <c r="V43" s="206"/>
      <c r="W43" s="180"/>
      <c r="X43" s="180"/>
      <c r="Y43" s="180"/>
      <c r="Z43" s="206"/>
      <c r="AA43" s="180"/>
      <c r="AB43" s="180"/>
      <c r="AC43" s="180"/>
      <c r="AD43" s="206"/>
      <c r="AE43" s="180"/>
      <c r="AF43" s="180"/>
      <c r="AG43" s="180"/>
    </row>
    <row r="44" spans="1:33" x14ac:dyDescent="0.35">
      <c r="A44" s="180"/>
      <c r="B44" s="206"/>
      <c r="C44" s="180"/>
      <c r="D44" s="180"/>
      <c r="E44" s="180"/>
      <c r="F44" s="206"/>
      <c r="G44" s="180"/>
      <c r="H44" s="180"/>
      <c r="I44" s="180"/>
      <c r="J44" s="206"/>
      <c r="K44" s="180"/>
      <c r="L44" s="180"/>
      <c r="M44" s="180"/>
      <c r="N44" s="206"/>
      <c r="O44" s="180"/>
      <c r="P44" s="180"/>
      <c r="Q44" s="180"/>
      <c r="R44" s="206"/>
      <c r="S44" s="180"/>
      <c r="T44" s="180"/>
      <c r="U44" s="180"/>
      <c r="V44" s="206"/>
      <c r="W44" s="180"/>
      <c r="X44" s="180"/>
      <c r="Y44" s="180"/>
      <c r="Z44" s="206"/>
      <c r="AA44" s="180"/>
      <c r="AB44" s="180"/>
      <c r="AC44" s="180"/>
      <c r="AD44" s="206"/>
      <c r="AE44" s="180"/>
      <c r="AF44" s="180"/>
      <c r="AG44" s="180"/>
    </row>
    <row r="45" spans="1:33" s="33" customFormat="1" x14ac:dyDescent="0.35">
      <c r="A45" s="180"/>
      <c r="B45" s="206"/>
      <c r="C45" s="180"/>
      <c r="D45" s="180"/>
      <c r="E45" s="180"/>
      <c r="F45" s="206"/>
      <c r="G45" s="180"/>
      <c r="H45" s="180"/>
      <c r="I45" s="180"/>
      <c r="J45" s="206"/>
      <c r="K45" s="180"/>
      <c r="L45" s="180"/>
      <c r="M45" s="180"/>
      <c r="N45" s="206"/>
      <c r="O45" s="180"/>
      <c r="P45" s="180"/>
      <c r="Q45" s="180"/>
      <c r="R45" s="206"/>
      <c r="S45" s="180"/>
      <c r="T45" s="180"/>
      <c r="U45" s="180"/>
      <c r="V45" s="206"/>
      <c r="W45" s="180"/>
      <c r="X45" s="180"/>
      <c r="Y45" s="180"/>
      <c r="Z45" s="206"/>
      <c r="AA45" s="180"/>
      <c r="AB45" s="180"/>
      <c r="AC45" s="180"/>
      <c r="AD45" s="206"/>
      <c r="AE45" s="180"/>
      <c r="AF45" s="180"/>
      <c r="AG45" s="180"/>
    </row>
    <row r="46" spans="1:33" x14ac:dyDescent="0.35">
      <c r="A46" s="180"/>
      <c r="B46" s="206"/>
      <c r="C46" s="180"/>
      <c r="D46" s="180"/>
      <c r="E46" s="180"/>
      <c r="F46" s="206"/>
      <c r="G46" s="180"/>
      <c r="H46" s="180"/>
      <c r="I46" s="180"/>
      <c r="J46" s="206"/>
      <c r="K46" s="180"/>
      <c r="L46" s="180"/>
      <c r="M46" s="180"/>
      <c r="N46" s="206"/>
      <c r="O46" s="180"/>
      <c r="P46" s="180"/>
      <c r="Q46" s="180"/>
      <c r="R46" s="206"/>
      <c r="S46" s="180"/>
      <c r="T46" s="180"/>
      <c r="U46" s="180"/>
      <c r="V46" s="206"/>
      <c r="W46" s="180"/>
      <c r="X46" s="180"/>
      <c r="Y46" s="180"/>
      <c r="Z46" s="206"/>
      <c r="AA46" s="180"/>
      <c r="AB46" s="180"/>
      <c r="AC46" s="180"/>
      <c r="AD46" s="206"/>
      <c r="AE46" s="180"/>
      <c r="AF46" s="180"/>
      <c r="AG46" s="180"/>
    </row>
    <row r="47" spans="1:33" x14ac:dyDescent="0.35">
      <c r="A47" s="180"/>
      <c r="B47" s="206"/>
      <c r="D47" s="180"/>
      <c r="E47" s="180"/>
      <c r="F47" s="206"/>
      <c r="G47" s="180"/>
      <c r="H47" s="180"/>
      <c r="I47" s="180"/>
      <c r="J47" s="206"/>
      <c r="K47" s="180"/>
      <c r="L47" s="180"/>
      <c r="M47" s="180"/>
      <c r="N47" s="206"/>
      <c r="O47" s="180"/>
      <c r="P47" s="180"/>
      <c r="Q47" s="180"/>
      <c r="R47" s="206"/>
      <c r="S47" s="180"/>
      <c r="T47" s="180"/>
      <c r="U47" s="180"/>
      <c r="V47" s="206"/>
      <c r="W47" s="180"/>
      <c r="X47" s="180"/>
      <c r="Y47" s="180"/>
      <c r="Z47" s="206"/>
      <c r="AA47" s="180"/>
      <c r="AB47" s="180"/>
      <c r="AC47" s="180"/>
      <c r="AD47" s="206"/>
      <c r="AE47" s="180"/>
      <c r="AF47" s="180"/>
      <c r="AG47" s="180"/>
    </row>
    <row r="48" spans="1:33" s="33" customFormat="1" x14ac:dyDescent="0.35">
      <c r="A48" s="119"/>
      <c r="B48" s="41"/>
      <c r="C48"/>
      <c r="D48"/>
      <c r="E48"/>
      <c r="F48" s="41"/>
      <c r="G48"/>
      <c r="H48"/>
      <c r="I48"/>
      <c r="J48" s="41"/>
      <c r="K48"/>
      <c r="L48"/>
      <c r="M48"/>
      <c r="N48" s="41"/>
      <c r="O48"/>
      <c r="P48"/>
      <c r="Q48" s="180"/>
      <c r="R48" s="206"/>
      <c r="S48" s="180"/>
      <c r="T48" s="180"/>
      <c r="U48" s="180"/>
      <c r="V48" s="206"/>
      <c r="W48" s="180"/>
      <c r="X48" s="180"/>
      <c r="Y48" s="180"/>
      <c r="Z48" s="206"/>
      <c r="AA48" s="180"/>
      <c r="AB48" s="180"/>
      <c r="AC48" s="180"/>
      <c r="AD48" s="206"/>
      <c r="AE48" s="180"/>
      <c r="AF48" s="180"/>
      <c r="AG48" s="180"/>
    </row>
    <row r="49" spans="1:33" x14ac:dyDescent="0.35">
      <c r="A49" s="283"/>
      <c r="B49" s="212"/>
      <c r="C49" s="193"/>
      <c r="D49" s="193"/>
      <c r="E49" s="218"/>
      <c r="F49" s="212"/>
      <c r="G49" s="193"/>
      <c r="H49" s="193"/>
      <c r="I49" s="218"/>
      <c r="J49" s="212"/>
      <c r="K49" s="193"/>
      <c r="L49" s="193"/>
      <c r="M49" s="218"/>
      <c r="N49" s="212"/>
      <c r="O49" s="193"/>
      <c r="P49" s="193"/>
      <c r="Q49" s="218"/>
      <c r="R49" s="212"/>
      <c r="S49" s="193"/>
      <c r="T49" s="193"/>
      <c r="U49" s="218"/>
      <c r="V49" s="212"/>
      <c r="W49" s="193"/>
      <c r="X49" s="193"/>
      <c r="Y49" s="218"/>
      <c r="Z49" s="212"/>
      <c r="AA49" s="193"/>
      <c r="AB49" s="193"/>
      <c r="AC49" s="218"/>
      <c r="AD49" s="212"/>
      <c r="AE49" s="193"/>
      <c r="AF49" s="193"/>
      <c r="AG49" s="218"/>
    </row>
    <row r="50" spans="1:33" x14ac:dyDescent="0.35">
      <c r="A50" s="283"/>
      <c r="B50" s="207"/>
      <c r="C50" s="188"/>
      <c r="D50" s="188"/>
      <c r="E50" s="188"/>
      <c r="F50" s="207"/>
      <c r="G50" s="188"/>
      <c r="H50" s="188"/>
      <c r="I50" s="188"/>
      <c r="J50" s="213"/>
      <c r="K50" s="194"/>
      <c r="L50" s="194"/>
      <c r="M50" s="194"/>
      <c r="N50" s="213"/>
      <c r="O50" s="194"/>
      <c r="P50" s="194"/>
      <c r="Q50" s="194"/>
      <c r="R50" s="213"/>
      <c r="S50" s="194"/>
      <c r="T50" s="194"/>
      <c r="U50" s="194"/>
      <c r="V50" s="219"/>
      <c r="W50" s="195"/>
      <c r="X50" s="195"/>
      <c r="Y50" s="195"/>
      <c r="Z50" s="219"/>
      <c r="AA50" s="195"/>
      <c r="AB50" s="195"/>
      <c r="AC50" s="195"/>
      <c r="AD50" s="219"/>
      <c r="AE50" s="195"/>
      <c r="AF50" s="195"/>
      <c r="AG50" s="195"/>
    </row>
    <row r="51" spans="1:33" s="33" customFormat="1" ht="15" thickBot="1" x14ac:dyDescent="0.4">
      <c r="A51" s="330" t="s">
        <v>140</v>
      </c>
      <c r="B51" s="208"/>
      <c r="C51" s="189"/>
      <c r="D51" s="189"/>
      <c r="E51" s="189"/>
      <c r="F51" s="208"/>
      <c r="G51" s="189"/>
      <c r="H51" s="189"/>
      <c r="I51" s="189"/>
      <c r="J51" s="208"/>
      <c r="K51" s="189"/>
      <c r="L51" s="189"/>
      <c r="M51" s="189"/>
      <c r="N51" s="208"/>
      <c r="O51" s="189"/>
      <c r="P51" s="189"/>
      <c r="Q51" s="189"/>
      <c r="R51" s="208"/>
      <c r="S51" s="189"/>
      <c r="T51" s="189"/>
      <c r="U51" s="189"/>
      <c r="V51" s="208"/>
      <c r="W51" s="189"/>
      <c r="X51" s="189"/>
      <c r="Y51" s="189"/>
      <c r="Z51" s="208"/>
      <c r="AA51" s="189"/>
      <c r="AB51" s="189"/>
      <c r="AC51" s="189"/>
      <c r="AD51" s="208"/>
      <c r="AE51" s="189"/>
      <c r="AF51" s="189"/>
      <c r="AG51" s="189"/>
    </row>
    <row r="52" spans="1:33" s="33" customFormat="1" x14ac:dyDescent="0.35">
      <c r="A52" s="283"/>
      <c r="B52" s="209"/>
      <c r="C52" s="181"/>
      <c r="D52" s="181"/>
      <c r="E52" s="181"/>
      <c r="F52" s="209"/>
      <c r="G52" s="181"/>
      <c r="H52" s="181"/>
      <c r="I52" s="181"/>
      <c r="J52" s="209"/>
      <c r="K52" s="181"/>
      <c r="L52" s="181"/>
      <c r="M52" s="181"/>
      <c r="N52" s="209"/>
      <c r="O52" s="181"/>
      <c r="P52" s="181"/>
      <c r="Q52" s="181"/>
      <c r="R52" s="209"/>
      <c r="S52" s="181"/>
      <c r="T52" s="181"/>
      <c r="U52" s="181"/>
      <c r="V52" s="209"/>
      <c r="W52" s="181"/>
      <c r="X52" s="181"/>
      <c r="Y52" s="181"/>
      <c r="Z52" s="209"/>
      <c r="AA52" s="181"/>
      <c r="AB52" s="181"/>
      <c r="AC52" s="181"/>
      <c r="AD52" s="209"/>
      <c r="AE52" s="181"/>
      <c r="AF52" s="181"/>
      <c r="AG52" s="181"/>
    </row>
    <row r="53" spans="1:33" x14ac:dyDescent="0.35">
      <c r="A53" s="283" t="s">
        <v>141</v>
      </c>
      <c r="B53" s="221"/>
      <c r="C53" s="181"/>
      <c r="D53" s="181"/>
      <c r="E53" s="181"/>
      <c r="F53" s="209"/>
      <c r="G53" s="181"/>
      <c r="H53" s="181"/>
      <c r="I53" s="181"/>
      <c r="J53" s="209"/>
      <c r="K53" s="181"/>
      <c r="L53" s="181"/>
      <c r="M53" s="181"/>
      <c r="N53" s="209"/>
      <c r="O53" s="181"/>
      <c r="P53" s="181"/>
      <c r="Q53" s="181"/>
      <c r="R53" s="209"/>
      <c r="S53" s="181"/>
      <c r="T53" s="181"/>
      <c r="U53" s="181"/>
      <c r="V53" s="209"/>
      <c r="W53" s="181"/>
      <c r="X53" s="181"/>
      <c r="Y53" s="181"/>
      <c r="Z53" s="209"/>
      <c r="AA53" s="181"/>
      <c r="AB53" s="181"/>
      <c r="AC53" s="181"/>
      <c r="AD53" s="209"/>
      <c r="AE53" s="181"/>
      <c r="AF53" s="181"/>
      <c r="AG53" s="181"/>
    </row>
    <row r="54" spans="1:33" x14ac:dyDescent="0.35">
      <c r="A54" s="283"/>
      <c r="B54" s="199"/>
      <c r="C54" s="182"/>
      <c r="D54" s="182"/>
      <c r="E54" s="182"/>
      <c r="F54" s="199"/>
      <c r="G54" s="182"/>
      <c r="H54" s="182"/>
      <c r="I54" s="182"/>
      <c r="J54" s="199"/>
      <c r="K54" s="182"/>
      <c r="L54" s="182"/>
      <c r="M54" s="182"/>
      <c r="N54" s="209"/>
      <c r="O54" s="181"/>
      <c r="P54" s="181"/>
      <c r="Q54" s="181"/>
      <c r="R54" s="209"/>
      <c r="S54" s="181"/>
      <c r="T54" s="181"/>
      <c r="U54" s="181"/>
      <c r="V54" s="209"/>
      <c r="W54" s="181"/>
      <c r="X54" s="181"/>
      <c r="Y54" s="181"/>
      <c r="Z54" s="209"/>
      <c r="AA54" s="181"/>
      <c r="AB54" s="181"/>
      <c r="AC54" s="181"/>
      <c r="AD54" s="209"/>
      <c r="AE54" s="181"/>
      <c r="AF54" s="181"/>
      <c r="AG54" s="181"/>
    </row>
    <row r="55" spans="1:33" x14ac:dyDescent="0.35">
      <c r="A55" s="283" t="s">
        <v>75</v>
      </c>
      <c r="B55" s="199">
        <v>307</v>
      </c>
      <c r="C55" s="182">
        <v>471</v>
      </c>
      <c r="D55" s="182">
        <v>1004.4</v>
      </c>
      <c r="E55" s="182">
        <v>988.4</v>
      </c>
      <c r="F55" s="199">
        <v>972.3</v>
      </c>
      <c r="G55" s="182">
        <v>792.1</v>
      </c>
      <c r="H55" s="182">
        <v>10484.4</v>
      </c>
      <c r="I55" s="182">
        <v>491.9</v>
      </c>
      <c r="J55" s="199">
        <v>492</v>
      </c>
      <c r="K55" s="182">
        <v>617</v>
      </c>
      <c r="L55" s="182">
        <v>15012.7</v>
      </c>
      <c r="M55" s="182">
        <v>617</v>
      </c>
      <c r="N55" s="199">
        <v>617</v>
      </c>
      <c r="O55" s="182">
        <v>1481.1</v>
      </c>
      <c r="P55" s="182">
        <v>2045.6</v>
      </c>
      <c r="Q55" s="182">
        <v>4106.3999999999996</v>
      </c>
      <c r="R55" s="199">
        <v>1549.6</v>
      </c>
      <c r="S55" s="182">
        <v>1000</v>
      </c>
      <c r="T55" s="182">
        <v>1000</v>
      </c>
      <c r="U55" s="182">
        <v>1000</v>
      </c>
      <c r="V55" s="199">
        <v>0</v>
      </c>
      <c r="W55" s="182">
        <v>9977.6</v>
      </c>
      <c r="X55" s="182">
        <v>9982.7999999999993</v>
      </c>
      <c r="Y55" s="182">
        <v>9988</v>
      </c>
      <c r="Z55" s="199">
        <v>13578.5</v>
      </c>
      <c r="AA55" s="182">
        <v>3996.1</v>
      </c>
      <c r="AB55" s="182">
        <v>4285.7</v>
      </c>
      <c r="AC55" s="182">
        <v>4549.8</v>
      </c>
      <c r="AD55" s="199">
        <v>4234.8</v>
      </c>
      <c r="AE55" s="182">
        <v>3910</v>
      </c>
      <c r="AF55" s="182">
        <v>3802</v>
      </c>
      <c r="AG55" s="182"/>
    </row>
    <row r="56" spans="1:33" s="33" customFormat="1" x14ac:dyDescent="0.35">
      <c r="A56" s="283" t="s">
        <v>183</v>
      </c>
      <c r="B56" s="199">
        <v>1669.5</v>
      </c>
      <c r="C56" s="182">
        <v>1865.5</v>
      </c>
      <c r="D56" s="182">
        <v>1644</v>
      </c>
      <c r="E56" s="182">
        <v>1120</v>
      </c>
      <c r="F56" s="199">
        <v>1897.9</v>
      </c>
      <c r="G56" s="182">
        <v>2029.9</v>
      </c>
      <c r="H56" s="182">
        <v>2240.1999999999998</v>
      </c>
      <c r="I56" s="182">
        <v>1943.9</v>
      </c>
      <c r="J56" s="199">
        <v>2206.9</v>
      </c>
      <c r="K56" s="182">
        <v>2315.6</v>
      </c>
      <c r="L56" s="182">
        <v>2071</v>
      </c>
      <c r="M56" s="182">
        <v>1934.7</v>
      </c>
      <c r="N56" s="199">
        <v>1906.4</v>
      </c>
      <c r="O56" s="182">
        <v>1966.2</v>
      </c>
      <c r="P56" s="182">
        <v>1909.9</v>
      </c>
      <c r="Q56" s="182">
        <v>2032</v>
      </c>
      <c r="R56" s="199">
        <v>1851.8</v>
      </c>
      <c r="S56" s="182">
        <v>1925.4</v>
      </c>
      <c r="T56" s="182">
        <v>1606.3</v>
      </c>
      <c r="U56" s="182">
        <v>1761.1</v>
      </c>
      <c r="V56" s="199">
        <v>1452.9</v>
      </c>
      <c r="W56" s="182">
        <v>1592.8</v>
      </c>
      <c r="X56" s="182">
        <v>1334.8</v>
      </c>
      <c r="Y56" s="182">
        <v>1506.8</v>
      </c>
      <c r="Z56" s="199">
        <v>1204.9000000000001</v>
      </c>
      <c r="AA56" s="182">
        <v>1502.8</v>
      </c>
      <c r="AB56" s="182">
        <v>1365.9</v>
      </c>
      <c r="AC56" s="182">
        <v>1781.6</v>
      </c>
      <c r="AD56" s="199">
        <v>1431.6</v>
      </c>
      <c r="AE56" s="182">
        <v>1502.9</v>
      </c>
      <c r="AF56" s="182">
        <v>1322.2</v>
      </c>
      <c r="AG56" s="182"/>
    </row>
    <row r="57" spans="1:33" x14ac:dyDescent="0.35">
      <c r="A57" s="283" t="s">
        <v>142</v>
      </c>
      <c r="B57" s="199">
        <v>566.6</v>
      </c>
      <c r="C57" s="182">
        <v>627.29999999999995</v>
      </c>
      <c r="D57" s="182">
        <v>683.5</v>
      </c>
      <c r="E57" s="182">
        <v>651.79999999999995</v>
      </c>
      <c r="F57" s="199">
        <v>1116.5</v>
      </c>
      <c r="G57" s="182">
        <v>1091.0999999999999</v>
      </c>
      <c r="H57" s="182">
        <v>1213.8</v>
      </c>
      <c r="I57" s="182">
        <v>1257.8</v>
      </c>
      <c r="J57" s="199">
        <v>1471.7</v>
      </c>
      <c r="K57" s="182">
        <v>1486.3</v>
      </c>
      <c r="L57" s="182">
        <v>1328.5</v>
      </c>
      <c r="M57" s="182">
        <v>1277.7</v>
      </c>
      <c r="N57" s="199">
        <v>1255.0999999999999</v>
      </c>
      <c r="O57" s="182">
        <v>1301</v>
      </c>
      <c r="P57" s="182">
        <v>1341.5</v>
      </c>
      <c r="Q57" s="182">
        <v>1478.4</v>
      </c>
      <c r="R57" s="199">
        <v>1475.6</v>
      </c>
      <c r="S57" s="182">
        <v>1451.4</v>
      </c>
      <c r="T57" s="182">
        <v>1217</v>
      </c>
      <c r="U57" s="182">
        <v>1373.2</v>
      </c>
      <c r="V57" s="199">
        <v>1358.5</v>
      </c>
      <c r="W57" s="182">
        <v>1289.5</v>
      </c>
      <c r="X57" s="182">
        <v>1266.8</v>
      </c>
      <c r="Y57" s="182">
        <v>1280.9000000000001</v>
      </c>
      <c r="Z57" s="199">
        <v>1143.9000000000001</v>
      </c>
      <c r="AA57" s="182">
        <v>1183.5</v>
      </c>
      <c r="AB57" s="182">
        <v>1175</v>
      </c>
      <c r="AC57" s="182">
        <v>1243</v>
      </c>
      <c r="AD57" s="199">
        <v>1244.9000000000001</v>
      </c>
      <c r="AE57" s="182">
        <v>1203.4000000000001</v>
      </c>
      <c r="AF57" s="182">
        <v>1265.7</v>
      </c>
      <c r="AG57" s="182"/>
    </row>
    <row r="58" spans="1:33" x14ac:dyDescent="0.35">
      <c r="A58" s="283" t="s">
        <v>85</v>
      </c>
      <c r="B58" s="199">
        <v>1261.7</v>
      </c>
      <c r="C58" s="182">
        <v>1270.5999999999999</v>
      </c>
      <c r="D58" s="182">
        <v>1279.5</v>
      </c>
      <c r="E58" s="182">
        <v>1288.4000000000001</v>
      </c>
      <c r="F58" s="199">
        <v>1297.3</v>
      </c>
      <c r="G58" s="182">
        <v>1306.3</v>
      </c>
      <c r="H58" s="182">
        <v>1315.2</v>
      </c>
      <c r="I58" s="182">
        <v>1324.1</v>
      </c>
      <c r="J58" s="199">
        <v>0</v>
      </c>
      <c r="K58" s="182">
        <v>0</v>
      </c>
      <c r="L58" s="182">
        <v>0</v>
      </c>
      <c r="M58" s="182">
        <v>0</v>
      </c>
      <c r="N58" s="199">
        <v>0</v>
      </c>
      <c r="O58" s="224" t="s">
        <v>87</v>
      </c>
      <c r="P58" s="224" t="s">
        <v>87</v>
      </c>
      <c r="Q58" s="224" t="s">
        <v>87</v>
      </c>
      <c r="R58" s="225" t="s">
        <v>87</v>
      </c>
      <c r="S58" s="224" t="s">
        <v>87</v>
      </c>
      <c r="T58" s="224" t="s">
        <v>87</v>
      </c>
      <c r="U58" s="224" t="s">
        <v>87</v>
      </c>
      <c r="V58" s="225" t="s">
        <v>87</v>
      </c>
      <c r="W58" s="224" t="s">
        <v>87</v>
      </c>
      <c r="X58" s="224" t="s">
        <v>87</v>
      </c>
      <c r="Y58" s="224" t="s">
        <v>87</v>
      </c>
      <c r="Z58" s="225" t="s">
        <v>87</v>
      </c>
      <c r="AA58" s="224" t="s">
        <v>87</v>
      </c>
      <c r="AB58" s="224" t="s">
        <v>87</v>
      </c>
      <c r="AC58" s="224" t="s">
        <v>87</v>
      </c>
      <c r="AD58" s="225" t="s">
        <v>87</v>
      </c>
      <c r="AE58" s="224" t="s">
        <v>87</v>
      </c>
      <c r="AF58" s="224" t="s">
        <v>87</v>
      </c>
      <c r="AG58" s="224"/>
    </row>
    <row r="59" spans="1:33" x14ac:dyDescent="0.35">
      <c r="A59" s="283" t="s">
        <v>131</v>
      </c>
      <c r="B59" s="199">
        <v>148.6</v>
      </c>
      <c r="C59" s="182">
        <v>0</v>
      </c>
      <c r="D59" s="182">
        <v>130</v>
      </c>
      <c r="E59" s="182">
        <v>148.1</v>
      </c>
      <c r="F59" s="199">
        <v>455.7</v>
      </c>
      <c r="G59" s="182">
        <v>636</v>
      </c>
      <c r="H59" s="182">
        <v>101.9</v>
      </c>
      <c r="I59" s="182">
        <v>568.79999999999995</v>
      </c>
      <c r="J59" s="199">
        <v>0</v>
      </c>
      <c r="K59" s="182">
        <v>0</v>
      </c>
      <c r="L59" s="182">
        <v>117.9</v>
      </c>
      <c r="M59" s="182">
        <v>2017</v>
      </c>
      <c r="N59" s="199">
        <v>1205</v>
      </c>
      <c r="O59" s="182">
        <v>1247.7</v>
      </c>
      <c r="P59" s="182">
        <v>432.8</v>
      </c>
      <c r="Q59" s="182">
        <v>149.1</v>
      </c>
      <c r="R59" s="199">
        <v>0.2</v>
      </c>
      <c r="S59" s="182">
        <v>0</v>
      </c>
      <c r="T59" s="182">
        <v>0</v>
      </c>
      <c r="U59" s="182">
        <v>71.400000000000006</v>
      </c>
      <c r="V59" s="199">
        <v>305</v>
      </c>
      <c r="W59" s="182">
        <v>183.4</v>
      </c>
      <c r="X59" s="182">
        <v>0</v>
      </c>
      <c r="Y59" s="182">
        <v>0</v>
      </c>
      <c r="Z59" s="199">
        <v>192.2</v>
      </c>
      <c r="AA59" s="224" t="s">
        <v>87</v>
      </c>
      <c r="AB59" s="224" t="s">
        <v>87</v>
      </c>
      <c r="AC59" s="224" t="s">
        <v>87</v>
      </c>
      <c r="AD59" s="225" t="s">
        <v>87</v>
      </c>
      <c r="AE59" s="182">
        <v>213.4</v>
      </c>
      <c r="AF59" s="224">
        <v>384.8</v>
      </c>
      <c r="AG59" s="224"/>
    </row>
    <row r="60" spans="1:33" x14ac:dyDescent="0.35">
      <c r="A60" s="283" t="s">
        <v>143</v>
      </c>
      <c r="B60" s="199">
        <v>18973.900000000001</v>
      </c>
      <c r="C60" s="182">
        <v>20640.400000000001</v>
      </c>
      <c r="D60" s="182">
        <v>19687</v>
      </c>
      <c r="E60" s="182">
        <v>22029.5</v>
      </c>
      <c r="F60" s="199">
        <v>21257.4</v>
      </c>
      <c r="G60" s="182">
        <v>23339</v>
      </c>
      <c r="H60" s="182">
        <v>22361.599999999999</v>
      </c>
      <c r="I60" s="182">
        <v>20909.7</v>
      </c>
      <c r="J60" s="199">
        <v>24341.9</v>
      </c>
      <c r="K60" s="182">
        <v>26453.8</v>
      </c>
      <c r="L60" s="182">
        <v>26621.3</v>
      </c>
      <c r="M60" s="182">
        <v>21890.2</v>
      </c>
      <c r="N60" s="199">
        <v>26806.2</v>
      </c>
      <c r="O60" s="182">
        <v>25927</v>
      </c>
      <c r="P60" s="182">
        <v>23038.5</v>
      </c>
      <c r="Q60" s="182">
        <v>22588.5</v>
      </c>
      <c r="R60" s="199">
        <v>17235.5</v>
      </c>
      <c r="S60" s="182">
        <v>18050.900000000001</v>
      </c>
      <c r="T60" s="182">
        <v>17411.900000000001</v>
      </c>
      <c r="U60" s="182">
        <v>16180.5</v>
      </c>
      <c r="V60" s="199">
        <v>17554.8</v>
      </c>
      <c r="W60" s="182">
        <v>16112.699999999999</v>
      </c>
      <c r="X60" s="182">
        <v>15600.8</v>
      </c>
      <c r="Y60" s="182">
        <v>13673.6</v>
      </c>
      <c r="Z60" s="199">
        <v>13784.1</v>
      </c>
      <c r="AA60" s="182">
        <v>12204.2</v>
      </c>
      <c r="AB60" s="182">
        <v>13065</v>
      </c>
      <c r="AC60" s="182">
        <v>11301.3</v>
      </c>
      <c r="AD60" s="199">
        <v>12746.1</v>
      </c>
      <c r="AE60" s="182">
        <v>11904</v>
      </c>
      <c r="AF60" s="182">
        <v>12553</v>
      </c>
      <c r="AG60" s="182"/>
    </row>
    <row r="61" spans="1:33" x14ac:dyDescent="0.35">
      <c r="A61" s="283" t="s">
        <v>144</v>
      </c>
      <c r="B61" s="199">
        <v>19341.099999999999</v>
      </c>
      <c r="C61" s="182">
        <v>14095.2</v>
      </c>
      <c r="D61" s="182">
        <v>10546.6</v>
      </c>
      <c r="E61" s="182">
        <v>14059.1</v>
      </c>
      <c r="F61" s="199">
        <v>17921.099999999999</v>
      </c>
      <c r="G61" s="182">
        <v>14609.5</v>
      </c>
      <c r="H61" s="182">
        <v>10920.8</v>
      </c>
      <c r="I61" s="182">
        <v>5731.8</v>
      </c>
      <c r="J61" s="199">
        <v>12299.3</v>
      </c>
      <c r="K61" s="182">
        <v>13333.7</v>
      </c>
      <c r="L61" s="182">
        <v>10630.199999999999</v>
      </c>
      <c r="M61" s="182">
        <v>6230.1</v>
      </c>
      <c r="N61" s="199">
        <v>17604.099999999999</v>
      </c>
      <c r="O61" s="182">
        <v>15980</v>
      </c>
      <c r="P61" s="182">
        <v>12723.2</v>
      </c>
      <c r="Q61" s="182">
        <v>9032.2999999999993</v>
      </c>
      <c r="R61" s="199">
        <v>4356.0999999999995</v>
      </c>
      <c r="S61" s="182">
        <v>1955.8070000000002</v>
      </c>
      <c r="T61" s="182">
        <v>2099.2370000000001</v>
      </c>
      <c r="U61" s="182">
        <v>1841.1</v>
      </c>
      <c r="V61" s="199">
        <v>2011.3</v>
      </c>
      <c r="W61" s="182">
        <v>2010.7</v>
      </c>
      <c r="X61" s="182">
        <v>1788.6000000000001</v>
      </c>
      <c r="Y61" s="182">
        <v>1391.5</v>
      </c>
      <c r="Z61" s="199">
        <v>1620.2</v>
      </c>
      <c r="AA61" s="182">
        <v>1309</v>
      </c>
      <c r="AB61" s="182">
        <v>1267.5999999999999</v>
      </c>
      <c r="AC61" s="182">
        <v>1130.3999999999999</v>
      </c>
      <c r="AD61" s="199">
        <v>1330.8</v>
      </c>
      <c r="AE61" s="182">
        <v>1205.3</v>
      </c>
      <c r="AF61" s="182">
        <v>1094.5999999999999</v>
      </c>
      <c r="AG61" s="182"/>
    </row>
    <row r="62" spans="1:33" x14ac:dyDescent="0.35">
      <c r="A62" s="283" t="s">
        <v>184</v>
      </c>
      <c r="B62" s="225" t="s">
        <v>87</v>
      </c>
      <c r="C62" s="224" t="s">
        <v>87</v>
      </c>
      <c r="D62" s="224" t="s">
        <v>87</v>
      </c>
      <c r="E62" s="224" t="s">
        <v>87</v>
      </c>
      <c r="F62" s="225" t="s">
        <v>87</v>
      </c>
      <c r="G62" s="224" t="s">
        <v>87</v>
      </c>
      <c r="H62" s="224" t="s">
        <v>87</v>
      </c>
      <c r="I62" s="182">
        <v>0</v>
      </c>
      <c r="J62" s="225" t="s">
        <v>87</v>
      </c>
      <c r="K62" s="182">
        <v>713.4</v>
      </c>
      <c r="L62" s="224" t="s">
        <v>87</v>
      </c>
      <c r="M62" s="182" t="s">
        <v>87</v>
      </c>
      <c r="N62" s="225" t="s">
        <v>87</v>
      </c>
      <c r="O62" s="182" t="s">
        <v>87</v>
      </c>
      <c r="P62" s="224" t="s">
        <v>87</v>
      </c>
      <c r="Q62" s="182" t="s">
        <v>87</v>
      </c>
      <c r="R62" s="199" t="s">
        <v>87</v>
      </c>
      <c r="S62" s="182" t="s">
        <v>87</v>
      </c>
      <c r="T62" s="182" t="s">
        <v>87</v>
      </c>
      <c r="U62" s="182" t="s">
        <v>87</v>
      </c>
      <c r="V62" s="225" t="s">
        <v>87</v>
      </c>
      <c r="W62" s="182" t="s">
        <v>87</v>
      </c>
      <c r="X62" s="182" t="s">
        <v>87</v>
      </c>
      <c r="Y62" s="182" t="s">
        <v>87</v>
      </c>
      <c r="Z62" s="225" t="s">
        <v>87</v>
      </c>
      <c r="AA62" s="182" t="s">
        <v>87</v>
      </c>
      <c r="AB62" s="182" t="s">
        <v>87</v>
      </c>
      <c r="AC62" s="182" t="s">
        <v>87</v>
      </c>
      <c r="AD62" s="225" t="s">
        <v>87</v>
      </c>
      <c r="AE62" s="182" t="s">
        <v>87</v>
      </c>
      <c r="AF62" s="182" t="s">
        <v>87</v>
      </c>
      <c r="AG62" s="182"/>
    </row>
    <row r="63" spans="1:33" x14ac:dyDescent="0.35">
      <c r="A63" s="283" t="s">
        <v>198</v>
      </c>
      <c r="B63" s="225" t="s">
        <v>87</v>
      </c>
      <c r="C63" s="224" t="s">
        <v>87</v>
      </c>
      <c r="D63" s="224" t="s">
        <v>87</v>
      </c>
      <c r="E63" s="224" t="s">
        <v>87</v>
      </c>
      <c r="F63" s="225" t="s">
        <v>87</v>
      </c>
      <c r="G63" s="224" t="s">
        <v>87</v>
      </c>
      <c r="H63" s="224" t="s">
        <v>87</v>
      </c>
      <c r="I63" s="182" t="s">
        <v>87</v>
      </c>
      <c r="J63" s="225" t="s">
        <v>87</v>
      </c>
      <c r="K63" s="182" t="s">
        <v>87</v>
      </c>
      <c r="L63" s="224" t="s">
        <v>87</v>
      </c>
      <c r="M63" s="182" t="s">
        <v>87</v>
      </c>
      <c r="N63" s="225" t="s">
        <v>87</v>
      </c>
      <c r="O63" s="182" t="s">
        <v>87</v>
      </c>
      <c r="P63" s="224" t="s">
        <v>87</v>
      </c>
      <c r="Q63" s="182" t="s">
        <v>87</v>
      </c>
      <c r="R63" s="199" t="s">
        <v>87</v>
      </c>
      <c r="S63" s="182">
        <v>2080.5929999999998</v>
      </c>
      <c r="T63" s="182">
        <v>2080.6</v>
      </c>
      <c r="U63" s="182" t="s">
        <v>87</v>
      </c>
      <c r="V63" s="225" t="s">
        <v>87</v>
      </c>
      <c r="W63" s="182" t="s">
        <v>87</v>
      </c>
      <c r="X63" s="182" t="s">
        <v>87</v>
      </c>
      <c r="Y63" s="182" t="s">
        <v>87</v>
      </c>
      <c r="Z63" s="225" t="s">
        <v>87</v>
      </c>
      <c r="AA63" s="182" t="s">
        <v>87</v>
      </c>
      <c r="AB63" s="182" t="s">
        <v>87</v>
      </c>
      <c r="AC63" s="182" t="s">
        <v>87</v>
      </c>
      <c r="AD63" s="225" t="s">
        <v>87</v>
      </c>
      <c r="AE63" s="182" t="s">
        <v>87</v>
      </c>
      <c r="AF63" s="182" t="s">
        <v>87</v>
      </c>
      <c r="AG63" s="182"/>
    </row>
    <row r="64" spans="1:33" x14ac:dyDescent="0.35">
      <c r="A64" s="283" t="s">
        <v>192</v>
      </c>
      <c r="B64" s="199" t="s">
        <v>87</v>
      </c>
      <c r="C64" s="182" t="s">
        <v>87</v>
      </c>
      <c r="D64" s="182" t="s">
        <v>87</v>
      </c>
      <c r="E64" s="182" t="s">
        <v>87</v>
      </c>
      <c r="F64" s="199" t="s">
        <v>87</v>
      </c>
      <c r="G64" s="182" t="s">
        <v>87</v>
      </c>
      <c r="H64" s="182" t="s">
        <v>87</v>
      </c>
      <c r="I64" s="182" t="s">
        <v>87</v>
      </c>
      <c r="J64" s="199" t="s">
        <v>87</v>
      </c>
      <c r="K64" s="182" t="s">
        <v>87</v>
      </c>
      <c r="L64" s="182" t="s">
        <v>87</v>
      </c>
      <c r="M64" s="182" t="s">
        <v>87</v>
      </c>
      <c r="N64" s="199" t="s">
        <v>87</v>
      </c>
      <c r="O64" s="182" t="s">
        <v>87</v>
      </c>
      <c r="P64" s="182" t="s">
        <v>87</v>
      </c>
      <c r="Q64" s="182" t="s">
        <v>87</v>
      </c>
      <c r="R64" s="199" t="s">
        <v>87</v>
      </c>
      <c r="S64" s="182" t="s">
        <v>87</v>
      </c>
      <c r="T64" s="182" t="s">
        <v>87</v>
      </c>
      <c r="U64" s="182">
        <v>287.7</v>
      </c>
      <c r="V64" s="199">
        <v>287.7</v>
      </c>
      <c r="W64" s="182">
        <v>287.7</v>
      </c>
      <c r="X64" s="182">
        <v>287.7</v>
      </c>
      <c r="Y64" s="182">
        <v>287.7</v>
      </c>
      <c r="Z64" s="199">
        <v>287.7</v>
      </c>
      <c r="AA64" s="182">
        <v>287.7</v>
      </c>
      <c r="AB64" s="182">
        <v>287.7</v>
      </c>
      <c r="AC64" s="182">
        <v>287.7</v>
      </c>
      <c r="AD64" s="199">
        <v>287.7</v>
      </c>
      <c r="AE64" s="182">
        <v>287.7</v>
      </c>
      <c r="AF64" s="182">
        <v>287.7</v>
      </c>
      <c r="AG64" s="182"/>
    </row>
    <row r="65" spans="1:33" x14ac:dyDescent="0.35">
      <c r="A65" s="283" t="s">
        <v>145</v>
      </c>
      <c r="B65" s="199">
        <v>2178.3000000000002</v>
      </c>
      <c r="C65" s="182">
        <v>2886</v>
      </c>
      <c r="D65" s="182">
        <v>3073.3</v>
      </c>
      <c r="E65" s="182">
        <v>3054.8</v>
      </c>
      <c r="F65" s="199">
        <v>2140</v>
      </c>
      <c r="G65" s="182">
        <v>1961.8</v>
      </c>
      <c r="H65" s="182">
        <v>2385.6999999999998</v>
      </c>
      <c r="I65" s="182">
        <v>2470.1999999999998</v>
      </c>
      <c r="J65" s="199">
        <v>1933.2</v>
      </c>
      <c r="K65" s="182">
        <v>1718.6</v>
      </c>
      <c r="L65" s="182">
        <v>1620.5</v>
      </c>
      <c r="M65" s="182">
        <v>2058.1</v>
      </c>
      <c r="N65" s="199">
        <v>1558.2</v>
      </c>
      <c r="O65" s="182">
        <v>1634</v>
      </c>
      <c r="P65" s="182">
        <v>1488.4</v>
      </c>
      <c r="Q65" s="182">
        <v>7744.6</v>
      </c>
      <c r="R65" s="199">
        <v>4249.3</v>
      </c>
      <c r="S65" s="182">
        <v>4228.3999999999996</v>
      </c>
      <c r="T65" s="182">
        <v>3341.1</v>
      </c>
      <c r="U65" s="182">
        <v>4687.3</v>
      </c>
      <c r="V65" s="199">
        <v>850.3</v>
      </c>
      <c r="W65" s="182">
        <v>916.5</v>
      </c>
      <c r="X65" s="182">
        <v>1083.4000000000001</v>
      </c>
      <c r="Y65" s="182">
        <v>840</v>
      </c>
      <c r="Z65" s="199">
        <v>642.79999999999995</v>
      </c>
      <c r="AA65" s="182">
        <v>736.9</v>
      </c>
      <c r="AB65" s="182">
        <v>791.7</v>
      </c>
      <c r="AC65" s="182">
        <v>1320.6</v>
      </c>
      <c r="AD65" s="199">
        <v>1073.8</v>
      </c>
      <c r="AE65" s="182">
        <v>1056.4000000000001</v>
      </c>
      <c r="AF65" s="182">
        <v>61.2</v>
      </c>
      <c r="AG65" s="182"/>
    </row>
    <row r="66" spans="1:33" x14ac:dyDescent="0.35">
      <c r="A66" s="283" t="s">
        <v>146</v>
      </c>
      <c r="B66" s="199">
        <v>1027.5</v>
      </c>
      <c r="C66" s="182">
        <v>1106.1999999999998</v>
      </c>
      <c r="D66" s="182">
        <v>1141.8999999999996</v>
      </c>
      <c r="E66" s="182">
        <v>1280.3</v>
      </c>
      <c r="F66" s="199">
        <v>2828.2</v>
      </c>
      <c r="G66" s="182">
        <v>2881.6</v>
      </c>
      <c r="H66" s="182">
        <v>2709.6</v>
      </c>
      <c r="I66" s="182">
        <v>3448</v>
      </c>
      <c r="J66" s="199">
        <v>4430.8</v>
      </c>
      <c r="K66" s="182">
        <v>4292.8</v>
      </c>
      <c r="L66" s="182">
        <v>4480.3999999999996</v>
      </c>
      <c r="M66" s="182">
        <v>4463.3</v>
      </c>
      <c r="N66" s="199">
        <v>4819.2</v>
      </c>
      <c r="O66" s="182">
        <v>4675.3999999999996</v>
      </c>
      <c r="P66" s="182">
        <v>4111.7</v>
      </c>
      <c r="Q66" s="182">
        <v>4417</v>
      </c>
      <c r="R66" s="199">
        <v>2590.9</v>
      </c>
      <c r="S66" s="182">
        <v>2402.9</v>
      </c>
      <c r="T66" s="182">
        <v>2173.3000000000002</v>
      </c>
      <c r="U66" s="182">
        <v>2661.2</v>
      </c>
      <c r="V66" s="199">
        <v>2770.3</v>
      </c>
      <c r="W66" s="182">
        <v>2664.8</v>
      </c>
      <c r="X66" s="182">
        <v>2729</v>
      </c>
      <c r="Y66" s="182">
        <v>2839.1</v>
      </c>
      <c r="Z66" s="199">
        <v>2856.8</v>
      </c>
      <c r="AA66" s="182">
        <v>3098.6</v>
      </c>
      <c r="AB66" s="182">
        <v>2828.7000000000003</v>
      </c>
      <c r="AC66" s="182">
        <v>2610.1</v>
      </c>
      <c r="AD66" s="199">
        <v>2623.3</v>
      </c>
      <c r="AE66" s="182">
        <v>2079.4</v>
      </c>
      <c r="AF66" s="182">
        <v>2029.4</v>
      </c>
      <c r="AG66" s="182"/>
    </row>
    <row r="67" spans="1:33" x14ac:dyDescent="0.35">
      <c r="A67" s="283" t="s">
        <v>147</v>
      </c>
      <c r="B67" s="199">
        <v>732.8</v>
      </c>
      <c r="C67" s="182">
        <v>858.8</v>
      </c>
      <c r="D67" s="182">
        <v>847.9</v>
      </c>
      <c r="E67" s="182">
        <v>1067.2</v>
      </c>
      <c r="F67" s="199">
        <v>649.20000000000005</v>
      </c>
      <c r="G67" s="182">
        <v>923.7</v>
      </c>
      <c r="H67" s="182">
        <v>869.9</v>
      </c>
      <c r="I67" s="182">
        <v>911.9</v>
      </c>
      <c r="J67" s="199">
        <v>873.5</v>
      </c>
      <c r="K67" s="182">
        <v>1123.5</v>
      </c>
      <c r="L67" s="182">
        <v>1147.3</v>
      </c>
      <c r="M67" s="182">
        <v>1262.5999999999999</v>
      </c>
      <c r="N67" s="199">
        <v>1374.4</v>
      </c>
      <c r="O67" s="182">
        <v>1534.3</v>
      </c>
      <c r="P67" s="182">
        <v>1450.8</v>
      </c>
      <c r="Q67" s="182">
        <v>2322</v>
      </c>
      <c r="R67" s="199">
        <v>1188.9000000000001</v>
      </c>
      <c r="S67" s="182">
        <v>1151.2</v>
      </c>
      <c r="T67" s="182">
        <v>1332.4</v>
      </c>
      <c r="U67" s="182">
        <v>1384.8</v>
      </c>
      <c r="V67" s="199">
        <v>1290.0999999999999</v>
      </c>
      <c r="W67" s="182">
        <v>1208.7</v>
      </c>
      <c r="X67" s="182">
        <v>1692.9</v>
      </c>
      <c r="Y67" s="182">
        <v>1563.9</v>
      </c>
      <c r="Z67" s="199">
        <v>1456.9</v>
      </c>
      <c r="AA67" s="182">
        <v>1399.2</v>
      </c>
      <c r="AB67" s="182">
        <v>1506.6</v>
      </c>
      <c r="AC67" s="182">
        <v>1258.5999999999999</v>
      </c>
      <c r="AD67" s="199">
        <v>1258</v>
      </c>
      <c r="AE67" s="182">
        <v>1274.9000000000001</v>
      </c>
      <c r="AF67" s="182">
        <v>1417.6</v>
      </c>
      <c r="AG67" s="182"/>
    </row>
    <row r="68" spans="1:33" x14ac:dyDescent="0.35">
      <c r="A68" s="283" t="s">
        <v>148</v>
      </c>
      <c r="B68" s="199">
        <v>1117</v>
      </c>
      <c r="C68" s="182">
        <v>1046.3</v>
      </c>
      <c r="D68" s="182">
        <v>757.1</v>
      </c>
      <c r="E68" s="182">
        <v>714.5</v>
      </c>
      <c r="F68" s="199">
        <v>744.3</v>
      </c>
      <c r="G68" s="182">
        <v>618.4</v>
      </c>
      <c r="H68" s="182">
        <v>649.70000000000005</v>
      </c>
      <c r="I68" s="182">
        <v>644.29999999999995</v>
      </c>
      <c r="J68" s="199">
        <v>415.5</v>
      </c>
      <c r="K68" s="182">
        <v>433.9</v>
      </c>
      <c r="L68" s="182">
        <v>421.1</v>
      </c>
      <c r="M68" s="182">
        <v>83</v>
      </c>
      <c r="N68" s="199">
        <v>97.9</v>
      </c>
      <c r="O68" s="182">
        <v>75.8</v>
      </c>
      <c r="P68" s="182">
        <v>67.8</v>
      </c>
      <c r="Q68" s="182">
        <v>82.1</v>
      </c>
      <c r="R68" s="199">
        <v>380.4</v>
      </c>
      <c r="S68" s="182">
        <v>104.1</v>
      </c>
      <c r="T68" s="182">
        <v>146.5</v>
      </c>
      <c r="U68" s="182">
        <v>88.3</v>
      </c>
      <c r="V68" s="199">
        <v>119.5</v>
      </c>
      <c r="W68" s="182">
        <v>795.9</v>
      </c>
      <c r="X68" s="182">
        <v>307.2</v>
      </c>
      <c r="Y68" s="182">
        <v>579</v>
      </c>
      <c r="Z68" s="199">
        <v>297.8</v>
      </c>
      <c r="AA68" s="182">
        <v>285.2</v>
      </c>
      <c r="AB68" s="182">
        <v>282.39999999999998</v>
      </c>
      <c r="AC68" s="182">
        <v>237.2</v>
      </c>
      <c r="AD68" s="199">
        <v>119.3</v>
      </c>
      <c r="AE68" s="182">
        <v>63.4</v>
      </c>
      <c r="AF68" s="182">
        <v>194</v>
      </c>
      <c r="AG68" s="182"/>
    </row>
    <row r="69" spans="1:33" x14ac:dyDescent="0.35">
      <c r="A69" s="283" t="s">
        <v>182</v>
      </c>
      <c r="B69" s="225" t="s">
        <v>87</v>
      </c>
      <c r="C69" s="224" t="s">
        <v>87</v>
      </c>
      <c r="D69" s="224" t="s">
        <v>87</v>
      </c>
      <c r="E69" s="182">
        <v>0</v>
      </c>
      <c r="F69" s="225" t="s">
        <v>87</v>
      </c>
      <c r="G69" s="224" t="s">
        <v>87</v>
      </c>
      <c r="H69" s="224" t="s">
        <v>87</v>
      </c>
      <c r="I69" s="182">
        <v>432.8</v>
      </c>
      <c r="J69" s="199">
        <v>415</v>
      </c>
      <c r="K69" s="182">
        <v>374.6</v>
      </c>
      <c r="L69" s="182">
        <v>0</v>
      </c>
      <c r="M69" s="182">
        <v>0</v>
      </c>
      <c r="N69" s="199" t="s">
        <v>87</v>
      </c>
      <c r="O69" s="224" t="s">
        <v>87</v>
      </c>
      <c r="P69" s="224" t="s">
        <v>87</v>
      </c>
      <c r="Q69" s="182" t="s">
        <v>87</v>
      </c>
      <c r="R69" s="199">
        <v>2892.9</v>
      </c>
      <c r="S69" s="182">
        <v>2975.6</v>
      </c>
      <c r="T69" s="182">
        <v>3952.5</v>
      </c>
      <c r="U69" s="224" t="s">
        <v>87</v>
      </c>
      <c r="V69" s="225" t="s">
        <v>87</v>
      </c>
      <c r="W69" s="224" t="s">
        <v>87</v>
      </c>
      <c r="X69" s="224" t="s">
        <v>87</v>
      </c>
      <c r="Y69" s="224" t="s">
        <v>87</v>
      </c>
      <c r="Z69" s="225" t="s">
        <v>87</v>
      </c>
      <c r="AA69" s="224" t="s">
        <v>87</v>
      </c>
      <c r="AB69" s="224" t="s">
        <v>87</v>
      </c>
      <c r="AC69" s="224" t="s">
        <v>87</v>
      </c>
      <c r="AD69" s="225" t="s">
        <v>87</v>
      </c>
      <c r="AE69" s="224" t="s">
        <v>87</v>
      </c>
      <c r="AF69" s="224" t="s">
        <v>87</v>
      </c>
      <c r="AG69" s="224"/>
    </row>
    <row r="70" spans="1:33" x14ac:dyDescent="0.35">
      <c r="A70" s="283" t="s">
        <v>193</v>
      </c>
      <c r="B70" s="225" t="s">
        <v>87</v>
      </c>
      <c r="C70" s="224" t="s">
        <v>87</v>
      </c>
      <c r="D70" s="224" t="s">
        <v>87</v>
      </c>
      <c r="E70" s="224" t="s">
        <v>87</v>
      </c>
      <c r="F70" s="225" t="s">
        <v>87</v>
      </c>
      <c r="G70" s="224" t="s">
        <v>87</v>
      </c>
      <c r="H70" s="224" t="s">
        <v>87</v>
      </c>
      <c r="I70" s="224" t="s">
        <v>87</v>
      </c>
      <c r="J70" s="225" t="s">
        <v>87</v>
      </c>
      <c r="K70" s="224" t="s">
        <v>87</v>
      </c>
      <c r="L70" s="224" t="s">
        <v>87</v>
      </c>
      <c r="M70" s="224" t="s">
        <v>87</v>
      </c>
      <c r="N70" s="225" t="s">
        <v>87</v>
      </c>
      <c r="O70" s="224" t="s">
        <v>87</v>
      </c>
      <c r="P70" s="224" t="s">
        <v>87</v>
      </c>
      <c r="Q70" s="224" t="s">
        <v>87</v>
      </c>
      <c r="R70" s="225" t="s">
        <v>87</v>
      </c>
      <c r="S70" s="224" t="s">
        <v>87</v>
      </c>
      <c r="T70" s="224" t="s">
        <v>87</v>
      </c>
      <c r="U70" s="182">
        <v>1850.2</v>
      </c>
      <c r="V70" s="199">
        <v>1712.6</v>
      </c>
      <c r="W70" s="182">
        <v>0</v>
      </c>
      <c r="X70" s="182">
        <v>0</v>
      </c>
      <c r="Y70" s="182">
        <v>0</v>
      </c>
      <c r="Z70" s="225" t="s">
        <v>87</v>
      </c>
      <c r="AA70" s="224" t="s">
        <v>87</v>
      </c>
      <c r="AB70" s="224" t="s">
        <v>87</v>
      </c>
      <c r="AC70" s="224" t="s">
        <v>87</v>
      </c>
      <c r="AD70" s="225" t="s">
        <v>87</v>
      </c>
      <c r="AE70" s="224" t="s">
        <v>87</v>
      </c>
      <c r="AF70" s="224" t="s">
        <v>87</v>
      </c>
      <c r="AG70" s="224"/>
    </row>
    <row r="71" spans="1:33" ht="15" thickBot="1" x14ac:dyDescent="0.4">
      <c r="A71" s="331" t="s">
        <v>149</v>
      </c>
      <c r="B71" s="203">
        <v>2546.9</v>
      </c>
      <c r="C71" s="187">
        <v>2512</v>
      </c>
      <c r="D71" s="187">
        <v>2648.4</v>
      </c>
      <c r="E71" s="187">
        <v>2550.8000000000002</v>
      </c>
      <c r="F71" s="203">
        <v>2525.7999999999997</v>
      </c>
      <c r="G71" s="187">
        <v>2488.6</v>
      </c>
      <c r="H71" s="187">
        <v>2195.1999999999998</v>
      </c>
      <c r="I71" s="187">
        <v>2233.3000000000002</v>
      </c>
      <c r="J71" s="203">
        <v>2377</v>
      </c>
      <c r="K71" s="187">
        <v>2449.6</v>
      </c>
      <c r="L71" s="187">
        <v>3262.4</v>
      </c>
      <c r="M71" s="187">
        <v>2204.9</v>
      </c>
      <c r="N71" s="203">
        <v>2634.2</v>
      </c>
      <c r="O71" s="187">
        <v>2830.6</v>
      </c>
      <c r="P71" s="187">
        <v>2947.6</v>
      </c>
      <c r="Q71" s="187">
        <v>2546.1999999999998</v>
      </c>
      <c r="R71" s="203">
        <v>1358.9</v>
      </c>
      <c r="S71" s="187">
        <v>1616.8</v>
      </c>
      <c r="T71" s="187">
        <v>1653.5</v>
      </c>
      <c r="U71" s="187">
        <v>1510.1</v>
      </c>
      <c r="V71" s="203">
        <v>1522.5</v>
      </c>
      <c r="W71" s="187">
        <v>1755.9</v>
      </c>
      <c r="X71" s="187">
        <v>2150.8000000000002</v>
      </c>
      <c r="Y71" s="187">
        <v>1773.8</v>
      </c>
      <c r="Z71" s="203">
        <v>1655.2</v>
      </c>
      <c r="AA71" s="187">
        <v>1985.2</v>
      </c>
      <c r="AB71" s="187">
        <v>1161.1000000000001</v>
      </c>
      <c r="AC71" s="187">
        <v>1678.5</v>
      </c>
      <c r="AD71" s="203">
        <v>2479.6</v>
      </c>
      <c r="AE71" s="187">
        <v>1798.4</v>
      </c>
      <c r="AF71" s="187">
        <v>2330.6</v>
      </c>
      <c r="AG71" s="187"/>
    </row>
    <row r="72" spans="1:33" ht="15" thickBot="1" x14ac:dyDescent="0.4">
      <c r="A72" s="332" t="s">
        <v>150</v>
      </c>
      <c r="B72" s="203">
        <v>49870.900000000009</v>
      </c>
      <c r="C72" s="187">
        <v>47379.3</v>
      </c>
      <c r="D72" s="187">
        <v>43443.600000000006</v>
      </c>
      <c r="E72" s="187">
        <v>48952.9</v>
      </c>
      <c r="F72" s="203">
        <v>53805.7</v>
      </c>
      <c r="G72" s="187">
        <v>52678</v>
      </c>
      <c r="H72" s="187">
        <v>57447.999999999985</v>
      </c>
      <c r="I72" s="187">
        <v>42368.5</v>
      </c>
      <c r="J72" s="203">
        <v>51256.800000000003</v>
      </c>
      <c r="K72" s="187">
        <v>55312.799999999996</v>
      </c>
      <c r="L72" s="187">
        <v>66713.3</v>
      </c>
      <c r="M72" s="187">
        <v>44038.6</v>
      </c>
      <c r="N72" s="203">
        <v>59877.7</v>
      </c>
      <c r="O72" s="187">
        <v>58653.100000000006</v>
      </c>
      <c r="P72" s="187">
        <v>51557.8</v>
      </c>
      <c r="Q72" s="187">
        <v>56498.6</v>
      </c>
      <c r="R72" s="203">
        <v>39130.100000000006</v>
      </c>
      <c r="S72" s="187">
        <v>38943.1</v>
      </c>
      <c r="T72" s="187">
        <v>38014.300000000003</v>
      </c>
      <c r="U72" s="187">
        <f>SUM(U55:U71)</f>
        <v>34696.899999999994</v>
      </c>
      <c r="V72" s="203">
        <v>31235.499999999996</v>
      </c>
      <c r="W72" s="187">
        <v>38796.200000000004</v>
      </c>
      <c r="X72" s="187">
        <v>38224.799999999996</v>
      </c>
      <c r="Y72" s="187">
        <v>35724.300000000003</v>
      </c>
      <c r="Z72" s="203">
        <v>38721</v>
      </c>
      <c r="AA72" s="187">
        <v>27988.400000000001</v>
      </c>
      <c r="AB72" s="187">
        <f>SUM(AB55:AB71)</f>
        <v>28017.399999999998</v>
      </c>
      <c r="AC72" s="187">
        <f>SUM(AC55:AC71)</f>
        <v>27398.799999999996</v>
      </c>
      <c r="AD72" s="203">
        <v>28829.899999999998</v>
      </c>
      <c r="AE72" s="187">
        <v>26499.200000000004</v>
      </c>
      <c r="AF72" s="187">
        <v>26742.799999999999</v>
      </c>
      <c r="AG72" s="187"/>
    </row>
    <row r="73" spans="1:33" x14ac:dyDescent="0.35">
      <c r="A73" s="283" t="s">
        <v>151</v>
      </c>
      <c r="B73" s="199"/>
      <c r="C73" s="182"/>
      <c r="D73" s="182"/>
      <c r="E73" s="182"/>
      <c r="F73" s="199"/>
      <c r="G73" s="182"/>
      <c r="H73" s="182"/>
      <c r="I73" s="182"/>
      <c r="J73" s="199"/>
      <c r="K73" s="182"/>
      <c r="L73" s="182"/>
      <c r="M73" s="182"/>
      <c r="N73" s="199"/>
      <c r="O73" s="182"/>
      <c r="P73" s="182"/>
      <c r="Q73" s="182"/>
      <c r="R73" s="199"/>
      <c r="S73" s="182"/>
      <c r="T73" s="182"/>
      <c r="U73" s="182"/>
      <c r="V73" s="199"/>
      <c r="W73" s="182"/>
      <c r="X73" s="182"/>
      <c r="Y73" s="182"/>
      <c r="Z73" s="199"/>
      <c r="AA73" s="182"/>
      <c r="AB73" s="182"/>
      <c r="AC73" s="182"/>
      <c r="AD73" s="199"/>
      <c r="AE73" s="182"/>
      <c r="AF73" s="182"/>
      <c r="AG73" s="182"/>
    </row>
    <row r="74" spans="1:33" x14ac:dyDescent="0.35">
      <c r="A74" s="283" t="s">
        <v>170</v>
      </c>
      <c r="B74" s="199">
        <v>116643.1</v>
      </c>
      <c r="C74" s="182">
        <v>122087.4</v>
      </c>
      <c r="D74" s="182">
        <v>117354</v>
      </c>
      <c r="E74" s="182">
        <v>120983.6</v>
      </c>
      <c r="F74" s="199">
        <v>120029.7</v>
      </c>
      <c r="G74" s="182">
        <v>133196.79999999999</v>
      </c>
      <c r="H74" s="182">
        <v>124283.3</v>
      </c>
      <c r="I74" s="182">
        <v>120444.7</v>
      </c>
      <c r="J74" s="199">
        <v>157291.79999999999</v>
      </c>
      <c r="K74" s="182">
        <v>153204.70000000001</v>
      </c>
      <c r="L74" s="182">
        <v>131907.6</v>
      </c>
      <c r="M74" s="182">
        <v>121936</v>
      </c>
      <c r="N74" s="199">
        <v>124218.2</v>
      </c>
      <c r="O74" s="182">
        <v>120720</v>
      </c>
      <c r="P74" s="182">
        <v>123389.1</v>
      </c>
      <c r="Q74" s="182">
        <v>121685.7</v>
      </c>
      <c r="R74" s="199">
        <v>111453.1</v>
      </c>
      <c r="S74" s="182">
        <v>112720.2</v>
      </c>
      <c r="T74" s="182">
        <v>106668.3</v>
      </c>
      <c r="U74" s="182">
        <v>104240.7</v>
      </c>
      <c r="V74" s="199">
        <v>98911.5</v>
      </c>
      <c r="W74" s="182">
        <v>85442.4</v>
      </c>
      <c r="X74" s="182">
        <v>80721.600000000006</v>
      </c>
      <c r="Y74" s="182">
        <v>78547.899999999994</v>
      </c>
      <c r="Z74" s="199">
        <v>73570.600000000006</v>
      </c>
      <c r="AA74" s="182">
        <v>89678.6</v>
      </c>
      <c r="AB74" s="182">
        <v>94254.399999999994</v>
      </c>
      <c r="AC74" s="182">
        <v>98399.3</v>
      </c>
      <c r="AD74" s="199">
        <v>92688.1</v>
      </c>
      <c r="AE74" s="182">
        <v>84954.5</v>
      </c>
      <c r="AF74" s="182">
        <v>83259.100000000006</v>
      </c>
      <c r="AG74" s="182"/>
    </row>
    <row r="75" spans="1:33" ht="16.5" customHeight="1" x14ac:dyDescent="0.35">
      <c r="A75" s="283" t="s">
        <v>171</v>
      </c>
      <c r="B75" s="199">
        <v>4610.5</v>
      </c>
      <c r="C75" s="182">
        <v>4953.2</v>
      </c>
      <c r="D75" s="182">
        <v>4523.3999999999996</v>
      </c>
      <c r="E75" s="182">
        <v>4666.1000000000004</v>
      </c>
      <c r="F75" s="199">
        <v>8781</v>
      </c>
      <c r="G75" s="182">
        <v>8521.4</v>
      </c>
      <c r="H75" s="182">
        <v>8442.7999999999993</v>
      </c>
      <c r="I75" s="182">
        <v>8105.8</v>
      </c>
      <c r="J75" s="199">
        <v>9155.7999999999993</v>
      </c>
      <c r="K75" s="182">
        <v>8593</v>
      </c>
      <c r="L75" s="182">
        <v>8511.5</v>
      </c>
      <c r="M75" s="182">
        <v>8014.6</v>
      </c>
      <c r="N75" s="199">
        <v>7769.1</v>
      </c>
      <c r="O75" s="182">
        <v>7602.2</v>
      </c>
      <c r="P75" s="182">
        <v>7867</v>
      </c>
      <c r="Q75" s="182">
        <v>8202.2000000000007</v>
      </c>
      <c r="R75" s="199">
        <v>7398.8</v>
      </c>
      <c r="S75" s="182">
        <v>7135.4</v>
      </c>
      <c r="T75" s="182">
        <v>7140</v>
      </c>
      <c r="U75" s="182">
        <v>6995.8</v>
      </c>
      <c r="V75" s="199">
        <v>6693.7</v>
      </c>
      <c r="W75" s="182">
        <v>6440.9</v>
      </c>
      <c r="X75" s="182">
        <v>6250.7</v>
      </c>
      <c r="Y75" s="182">
        <v>6010.6</v>
      </c>
      <c r="Z75" s="199">
        <v>4791.8</v>
      </c>
      <c r="AA75" s="182">
        <v>4562.7</v>
      </c>
      <c r="AB75" s="182">
        <v>4161.6000000000004</v>
      </c>
      <c r="AC75" s="182">
        <v>4143.7</v>
      </c>
      <c r="AD75" s="199">
        <v>3805.6</v>
      </c>
      <c r="AE75" s="182">
        <v>3435.8</v>
      </c>
      <c r="AF75" s="182">
        <v>3437</v>
      </c>
      <c r="AG75" s="182"/>
    </row>
    <row r="76" spans="1:33" x14ac:dyDescent="0.35">
      <c r="A76" s="283" t="s">
        <v>172</v>
      </c>
      <c r="B76" s="199">
        <v>1261.7</v>
      </c>
      <c r="C76" s="182">
        <v>1270.5999999999999</v>
      </c>
      <c r="D76" s="182">
        <v>1279.5</v>
      </c>
      <c r="E76" s="182">
        <v>1288.4000000000001</v>
      </c>
      <c r="F76" s="199">
        <v>0</v>
      </c>
      <c r="G76" s="182">
        <v>0</v>
      </c>
      <c r="H76" s="182">
        <v>0</v>
      </c>
      <c r="I76" s="182">
        <v>0</v>
      </c>
      <c r="J76" s="199">
        <v>0</v>
      </c>
      <c r="K76" s="182">
        <v>0</v>
      </c>
      <c r="L76" s="182">
        <v>0</v>
      </c>
      <c r="M76" s="224" t="s">
        <v>87</v>
      </c>
      <c r="N76" s="225" t="s">
        <v>87</v>
      </c>
      <c r="O76" s="224" t="s">
        <v>87</v>
      </c>
      <c r="P76" s="224" t="s">
        <v>87</v>
      </c>
      <c r="Q76" s="224" t="s">
        <v>87</v>
      </c>
      <c r="R76" s="225" t="s">
        <v>87</v>
      </c>
      <c r="S76" s="224" t="s">
        <v>87</v>
      </c>
      <c r="T76" s="224" t="s">
        <v>87</v>
      </c>
      <c r="U76" s="224" t="s">
        <v>87</v>
      </c>
      <c r="V76" s="225" t="s">
        <v>87</v>
      </c>
      <c r="W76" s="224" t="s">
        <v>87</v>
      </c>
      <c r="X76" s="224" t="s">
        <v>87</v>
      </c>
      <c r="Y76" s="224" t="s">
        <v>87</v>
      </c>
      <c r="Z76" s="225" t="s">
        <v>87</v>
      </c>
      <c r="AA76" s="224" t="s">
        <v>87</v>
      </c>
      <c r="AB76" s="224" t="s">
        <v>87</v>
      </c>
      <c r="AC76" s="224" t="s">
        <v>87</v>
      </c>
      <c r="AD76" s="225" t="s">
        <v>87</v>
      </c>
      <c r="AE76" s="224" t="s">
        <v>87</v>
      </c>
      <c r="AF76" s="224" t="s">
        <v>87</v>
      </c>
      <c r="AG76" s="224"/>
    </row>
    <row r="77" spans="1:33" x14ac:dyDescent="0.35">
      <c r="A77" s="283" t="s">
        <v>173</v>
      </c>
      <c r="B77" s="199">
        <v>42.3</v>
      </c>
      <c r="C77" s="182">
        <v>0</v>
      </c>
      <c r="D77" s="182">
        <v>11.5</v>
      </c>
      <c r="E77" s="224" t="s">
        <v>87</v>
      </c>
      <c r="F77" s="225" t="s">
        <v>87</v>
      </c>
      <c r="G77" s="182">
        <v>43.4</v>
      </c>
      <c r="H77" s="182">
        <v>392.6</v>
      </c>
      <c r="I77" s="182">
        <v>346.5</v>
      </c>
      <c r="J77" s="199">
        <v>651.1</v>
      </c>
      <c r="K77" s="182">
        <v>1493.7</v>
      </c>
      <c r="L77" s="182">
        <v>1319.8</v>
      </c>
      <c r="M77" s="182">
        <v>1459.3</v>
      </c>
      <c r="N77" s="199">
        <v>791.1</v>
      </c>
      <c r="O77" s="182">
        <v>326.60000000000002</v>
      </c>
      <c r="P77" s="182">
        <v>156</v>
      </c>
      <c r="Q77" s="182">
        <v>23.8</v>
      </c>
      <c r="R77" s="199">
        <v>0</v>
      </c>
      <c r="S77" s="182">
        <v>0</v>
      </c>
      <c r="T77" s="182">
        <v>0</v>
      </c>
      <c r="U77" s="182">
        <v>0</v>
      </c>
      <c r="V77" s="225" t="s">
        <v>87</v>
      </c>
      <c r="W77" s="224" t="s">
        <v>87</v>
      </c>
      <c r="X77" s="224" t="s">
        <v>87</v>
      </c>
      <c r="Y77" s="224" t="s">
        <v>87</v>
      </c>
      <c r="Z77" s="199">
        <v>77.099999999999994</v>
      </c>
      <c r="AA77" s="224" t="s">
        <v>87</v>
      </c>
      <c r="AB77" s="224" t="s">
        <v>87</v>
      </c>
      <c r="AC77" s="224" t="s">
        <v>87</v>
      </c>
      <c r="AD77" s="225" t="s">
        <v>87</v>
      </c>
      <c r="AE77" s="224" t="s">
        <v>87</v>
      </c>
      <c r="AF77" s="224" t="s">
        <v>87</v>
      </c>
      <c r="AG77" s="224"/>
    </row>
    <row r="78" spans="1:33" x14ac:dyDescent="0.35">
      <c r="A78" s="181" t="s">
        <v>303</v>
      </c>
      <c r="B78" s="225" t="s">
        <v>87</v>
      </c>
      <c r="C78" s="224" t="s">
        <v>87</v>
      </c>
      <c r="D78" s="224" t="s">
        <v>87</v>
      </c>
      <c r="E78" s="224" t="s">
        <v>87</v>
      </c>
      <c r="F78" s="225" t="s">
        <v>87</v>
      </c>
      <c r="G78" s="224" t="s">
        <v>87</v>
      </c>
      <c r="H78" s="224" t="s">
        <v>87</v>
      </c>
      <c r="I78" s="224" t="s">
        <v>87</v>
      </c>
      <c r="J78" s="225" t="s">
        <v>87</v>
      </c>
      <c r="K78" s="224" t="s">
        <v>87</v>
      </c>
      <c r="L78" s="224" t="s">
        <v>87</v>
      </c>
      <c r="M78" s="224" t="s">
        <v>87</v>
      </c>
      <c r="N78" s="225" t="s">
        <v>87</v>
      </c>
      <c r="O78" s="224" t="s">
        <v>87</v>
      </c>
      <c r="P78" s="224" t="s">
        <v>87</v>
      </c>
      <c r="Q78" s="224" t="s">
        <v>87</v>
      </c>
      <c r="R78" s="199">
        <v>5393.8</v>
      </c>
      <c r="S78" s="224" t="s">
        <v>87</v>
      </c>
      <c r="T78" s="224" t="s">
        <v>87</v>
      </c>
      <c r="U78" s="224" t="s">
        <v>87</v>
      </c>
      <c r="V78" s="199">
        <v>5106.1000000000004</v>
      </c>
      <c r="W78" s="182">
        <v>5034.2</v>
      </c>
      <c r="X78" s="182">
        <v>4962.3</v>
      </c>
      <c r="Y78" s="182">
        <v>4890.3999999999996</v>
      </c>
      <c r="Z78" s="199">
        <v>4818.3999999999996</v>
      </c>
      <c r="AA78" s="182">
        <v>4746.5</v>
      </c>
      <c r="AB78" s="182">
        <v>4674.6000000000004</v>
      </c>
      <c r="AC78" s="182">
        <v>4602.7</v>
      </c>
      <c r="AD78" s="199">
        <v>4530.8</v>
      </c>
      <c r="AE78" s="182">
        <v>4458.9000000000005</v>
      </c>
      <c r="AF78" s="182">
        <v>4386.8999999999996</v>
      </c>
      <c r="AG78" s="182"/>
    </row>
    <row r="79" spans="1:33" x14ac:dyDescent="0.35">
      <c r="A79" s="283" t="s">
        <v>199</v>
      </c>
      <c r="B79" s="225" t="s">
        <v>87</v>
      </c>
      <c r="C79" s="224" t="s">
        <v>87</v>
      </c>
      <c r="D79" s="224" t="s">
        <v>87</v>
      </c>
      <c r="E79" s="224" t="s">
        <v>87</v>
      </c>
      <c r="F79" s="225" t="s">
        <v>87</v>
      </c>
      <c r="G79" s="224" t="s">
        <v>87</v>
      </c>
      <c r="H79" s="224" t="s">
        <v>87</v>
      </c>
      <c r="I79" s="224" t="s">
        <v>87</v>
      </c>
      <c r="J79" s="225" t="s">
        <v>87</v>
      </c>
      <c r="K79" s="224" t="s">
        <v>87</v>
      </c>
      <c r="L79" s="224" t="s">
        <v>87</v>
      </c>
      <c r="M79" s="224" t="s">
        <v>87</v>
      </c>
      <c r="N79" s="225" t="s">
        <v>87</v>
      </c>
      <c r="O79" s="224" t="s">
        <v>87</v>
      </c>
      <c r="P79" s="224" t="s">
        <v>87</v>
      </c>
      <c r="Q79" s="224" t="s">
        <v>87</v>
      </c>
      <c r="R79" s="199" t="s">
        <v>87</v>
      </c>
      <c r="S79" s="182">
        <v>5321.8</v>
      </c>
      <c r="T79" s="182">
        <v>5249.9</v>
      </c>
      <c r="U79" s="182" t="s">
        <v>87</v>
      </c>
      <c r="V79" s="199" t="s">
        <v>87</v>
      </c>
      <c r="W79" s="182" t="s">
        <v>87</v>
      </c>
      <c r="X79" s="182" t="s">
        <v>87</v>
      </c>
      <c r="Y79" s="182" t="s">
        <v>87</v>
      </c>
      <c r="Z79" s="199" t="s">
        <v>87</v>
      </c>
      <c r="AA79" s="182" t="s">
        <v>87</v>
      </c>
      <c r="AB79" s="182" t="s">
        <v>87</v>
      </c>
      <c r="AC79" s="182" t="s">
        <v>87</v>
      </c>
      <c r="AD79" s="225" t="s">
        <v>87</v>
      </c>
      <c r="AE79" s="182" t="s">
        <v>87</v>
      </c>
      <c r="AF79" s="182" t="s">
        <v>87</v>
      </c>
      <c r="AG79" s="182"/>
    </row>
    <row r="80" spans="1:33" x14ac:dyDescent="0.35">
      <c r="A80" s="283" t="s">
        <v>200</v>
      </c>
      <c r="B80" s="225" t="s">
        <v>87</v>
      </c>
      <c r="C80" s="224" t="s">
        <v>87</v>
      </c>
      <c r="D80" s="224" t="s">
        <v>87</v>
      </c>
      <c r="E80" s="224" t="s">
        <v>87</v>
      </c>
      <c r="F80" s="225" t="s">
        <v>87</v>
      </c>
      <c r="G80" s="224" t="s">
        <v>87</v>
      </c>
      <c r="H80" s="224" t="s">
        <v>87</v>
      </c>
      <c r="I80" s="224" t="s">
        <v>87</v>
      </c>
      <c r="J80" s="225" t="s">
        <v>87</v>
      </c>
      <c r="K80" s="224" t="s">
        <v>87</v>
      </c>
      <c r="L80" s="224" t="s">
        <v>87</v>
      </c>
      <c r="M80" s="224" t="s">
        <v>87</v>
      </c>
      <c r="N80" s="225" t="s">
        <v>87</v>
      </c>
      <c r="O80" s="224" t="s">
        <v>87</v>
      </c>
      <c r="P80" s="224" t="s">
        <v>87</v>
      </c>
      <c r="Q80" s="224" t="s">
        <v>87</v>
      </c>
      <c r="R80" s="199" t="s">
        <v>87</v>
      </c>
      <c r="S80" s="182" t="s">
        <v>87</v>
      </c>
      <c r="T80" s="182" t="s">
        <v>87</v>
      </c>
      <c r="U80" s="182">
        <v>5178</v>
      </c>
      <c r="V80" s="199" t="s">
        <v>87</v>
      </c>
      <c r="W80" s="182" t="s">
        <v>87</v>
      </c>
      <c r="X80" s="182" t="s">
        <v>87</v>
      </c>
      <c r="Y80" s="182" t="s">
        <v>87</v>
      </c>
      <c r="Z80" s="199" t="s">
        <v>87</v>
      </c>
      <c r="AA80" s="182" t="s">
        <v>87</v>
      </c>
      <c r="AB80" s="182" t="s">
        <v>87</v>
      </c>
      <c r="AC80" s="182" t="s">
        <v>87</v>
      </c>
      <c r="AD80" s="225" t="s">
        <v>87</v>
      </c>
      <c r="AE80" s="182" t="s">
        <v>87</v>
      </c>
      <c r="AF80" s="182" t="s">
        <v>87</v>
      </c>
      <c r="AG80" s="182"/>
    </row>
    <row r="81" spans="1:33" x14ac:dyDescent="0.35">
      <c r="A81" s="283" t="s">
        <v>174</v>
      </c>
      <c r="B81" s="199">
        <v>3033.1</v>
      </c>
      <c r="C81" s="182">
        <v>3027.4</v>
      </c>
      <c r="D81" s="182">
        <v>3027.4</v>
      </c>
      <c r="E81" s="182">
        <v>3141.4</v>
      </c>
      <c r="F81" s="199">
        <v>1718.1</v>
      </c>
      <c r="G81" s="182">
        <v>1718.1</v>
      </c>
      <c r="H81" s="182">
        <v>1736.6</v>
      </c>
      <c r="I81" s="182">
        <v>1759.7</v>
      </c>
      <c r="J81" s="199">
        <v>753.8</v>
      </c>
      <c r="K81" s="182">
        <v>753.8</v>
      </c>
      <c r="L81" s="182">
        <v>759.4</v>
      </c>
      <c r="M81" s="182">
        <v>767.1</v>
      </c>
      <c r="N81" s="199">
        <v>123.9</v>
      </c>
      <c r="O81" s="182">
        <v>127.8</v>
      </c>
      <c r="P81" s="182">
        <v>129.80000000000001</v>
      </c>
      <c r="Q81" s="182">
        <v>104.8</v>
      </c>
      <c r="R81" s="199">
        <v>0</v>
      </c>
      <c r="S81" s="182">
        <v>0</v>
      </c>
      <c r="T81" s="182">
        <v>0</v>
      </c>
      <c r="U81" s="182">
        <v>0</v>
      </c>
      <c r="V81" s="199" t="s">
        <v>87</v>
      </c>
      <c r="W81" s="182" t="s">
        <v>87</v>
      </c>
      <c r="X81" s="182" t="s">
        <v>87</v>
      </c>
      <c r="Y81" s="182" t="s">
        <v>87</v>
      </c>
      <c r="Z81" s="225" t="s">
        <v>87</v>
      </c>
      <c r="AA81" s="182" t="s">
        <v>87</v>
      </c>
      <c r="AB81" s="182" t="s">
        <v>87</v>
      </c>
      <c r="AC81" s="182" t="s">
        <v>87</v>
      </c>
      <c r="AD81" s="225" t="s">
        <v>87</v>
      </c>
      <c r="AE81" s="182" t="s">
        <v>87</v>
      </c>
      <c r="AF81" s="182" t="s">
        <v>87</v>
      </c>
      <c r="AG81" s="182"/>
    </row>
    <row r="82" spans="1:33" x14ac:dyDescent="0.35">
      <c r="A82" s="283" t="s">
        <v>175</v>
      </c>
      <c r="B82" s="199">
        <v>8113</v>
      </c>
      <c r="C82" s="182">
        <v>8836</v>
      </c>
      <c r="D82" s="182">
        <v>8090.5999999999995</v>
      </c>
      <c r="E82" s="182">
        <v>8390.5</v>
      </c>
      <c r="F82" s="199">
        <v>7912.4</v>
      </c>
      <c r="G82" s="182">
        <v>7897.7</v>
      </c>
      <c r="H82" s="182">
        <v>7885.5</v>
      </c>
      <c r="I82" s="182">
        <v>7052.2</v>
      </c>
      <c r="J82" s="199">
        <v>3362.9</v>
      </c>
      <c r="K82" s="182">
        <v>2925.9</v>
      </c>
      <c r="L82" s="182">
        <v>2630.1</v>
      </c>
      <c r="M82" s="182">
        <v>1824.6</v>
      </c>
      <c r="N82" s="199">
        <v>1817.3</v>
      </c>
      <c r="O82" s="182">
        <v>1631.5</v>
      </c>
      <c r="P82" s="182">
        <v>3006</v>
      </c>
      <c r="Q82" s="182">
        <v>2249.1999999999998</v>
      </c>
      <c r="R82" s="199">
        <v>2311.6</v>
      </c>
      <c r="S82" s="182">
        <v>3225.2</v>
      </c>
      <c r="T82" s="182">
        <v>2633</v>
      </c>
      <c r="U82" s="182">
        <v>1259.2</v>
      </c>
      <c r="V82" s="199">
        <v>1145.4000000000001</v>
      </c>
      <c r="W82" s="182">
        <v>1105.4000000000001</v>
      </c>
      <c r="X82" s="182">
        <v>1020.4</v>
      </c>
      <c r="Y82" s="182">
        <v>1027.7</v>
      </c>
      <c r="Z82" s="199">
        <v>991.6</v>
      </c>
      <c r="AA82" s="182">
        <v>1021.4</v>
      </c>
      <c r="AB82" s="182">
        <v>1921.2</v>
      </c>
      <c r="AC82" s="182">
        <v>1116.5</v>
      </c>
      <c r="AD82" s="199">
        <v>1134.7</v>
      </c>
      <c r="AE82" s="182">
        <v>810.3</v>
      </c>
      <c r="AF82" s="182">
        <v>2351.4</v>
      </c>
      <c r="AG82" s="182"/>
    </row>
    <row r="83" spans="1:33" x14ac:dyDescent="0.35">
      <c r="A83" s="283" t="s">
        <v>176</v>
      </c>
      <c r="B83" s="199">
        <v>757.2</v>
      </c>
      <c r="C83" s="182">
        <v>783.7</v>
      </c>
      <c r="D83" s="182">
        <v>808.4</v>
      </c>
      <c r="E83" s="182">
        <v>962.5</v>
      </c>
      <c r="F83" s="199">
        <v>988</v>
      </c>
      <c r="G83" s="182">
        <v>1019.1</v>
      </c>
      <c r="H83" s="182">
        <v>1051.9000000000001</v>
      </c>
      <c r="I83" s="182">
        <v>1468.1</v>
      </c>
      <c r="J83" s="199">
        <v>1517.6</v>
      </c>
      <c r="K83" s="182">
        <v>1531.9</v>
      </c>
      <c r="L83" s="182">
        <v>1586.9</v>
      </c>
      <c r="M83" s="182">
        <v>2080.6999999999998</v>
      </c>
      <c r="N83" s="199">
        <v>2120.6999999999998</v>
      </c>
      <c r="O83" s="182">
        <v>2167.1999999999998</v>
      </c>
      <c r="P83" s="182">
        <v>2199.3000000000002</v>
      </c>
      <c r="Q83" s="182">
        <v>1941.8</v>
      </c>
      <c r="R83" s="199">
        <v>823.8</v>
      </c>
      <c r="S83" s="182">
        <v>798.6</v>
      </c>
      <c r="T83" s="182">
        <v>861.1</v>
      </c>
      <c r="U83" s="182">
        <v>771.5</v>
      </c>
      <c r="V83" s="199">
        <v>795.1</v>
      </c>
      <c r="W83" s="182">
        <v>817.8</v>
      </c>
      <c r="X83" s="182">
        <v>816.1</v>
      </c>
      <c r="Y83" s="182">
        <v>733.1</v>
      </c>
      <c r="Z83" s="199">
        <v>688.5</v>
      </c>
      <c r="AA83" s="182">
        <v>688.4</v>
      </c>
      <c r="AB83" s="182">
        <v>672.6</v>
      </c>
      <c r="AC83" s="182">
        <v>776</v>
      </c>
      <c r="AD83" s="199">
        <v>776.9</v>
      </c>
      <c r="AE83" s="182">
        <v>791.5</v>
      </c>
      <c r="AF83" s="182">
        <v>830.9</v>
      </c>
      <c r="AG83" s="182"/>
    </row>
    <row r="84" spans="1:33" ht="15" thickBot="1" x14ac:dyDescent="0.4">
      <c r="A84" s="331" t="s">
        <v>177</v>
      </c>
      <c r="B84" s="203">
        <v>3758.5</v>
      </c>
      <c r="C84" s="187">
        <v>4204.6000000000004</v>
      </c>
      <c r="D84" s="187">
        <v>3861.2</v>
      </c>
      <c r="E84" s="187">
        <v>4676</v>
      </c>
      <c r="F84" s="203">
        <v>4130.8</v>
      </c>
      <c r="G84" s="187">
        <v>3962.4</v>
      </c>
      <c r="H84" s="187">
        <v>4502.3999999999996</v>
      </c>
      <c r="I84" s="187">
        <v>3376.6</v>
      </c>
      <c r="J84" s="203">
        <v>3542.8</v>
      </c>
      <c r="K84" s="187">
        <v>3101.8</v>
      </c>
      <c r="L84" s="187">
        <v>3450.7</v>
      </c>
      <c r="M84" s="187">
        <v>3553.7</v>
      </c>
      <c r="N84" s="203">
        <v>3571.1</v>
      </c>
      <c r="O84" s="187">
        <v>3933.4</v>
      </c>
      <c r="P84" s="187">
        <v>3890</v>
      </c>
      <c r="Q84" s="187">
        <v>6407.7</v>
      </c>
      <c r="R84" s="203">
        <v>1758.8</v>
      </c>
      <c r="S84" s="187">
        <v>1793.5</v>
      </c>
      <c r="T84" s="187">
        <v>1858.5</v>
      </c>
      <c r="U84" s="187">
        <v>2171.3000000000002</v>
      </c>
      <c r="V84" s="203">
        <v>2119.9</v>
      </c>
      <c r="W84" s="187">
        <v>2281.9</v>
      </c>
      <c r="X84" s="187">
        <v>2329</v>
      </c>
      <c r="Y84" s="187">
        <v>1875</v>
      </c>
      <c r="Z84" s="203">
        <v>1606.9</v>
      </c>
      <c r="AA84" s="187">
        <v>3376.6</v>
      </c>
      <c r="AB84" s="187">
        <v>3399.8</v>
      </c>
      <c r="AC84" s="187">
        <v>3383.6</v>
      </c>
      <c r="AD84" s="203">
        <v>3398.7</v>
      </c>
      <c r="AE84" s="187">
        <v>3560</v>
      </c>
      <c r="AF84" s="187">
        <v>3633.8</v>
      </c>
      <c r="AG84" s="187"/>
    </row>
    <row r="85" spans="1:33" ht="15" thickBot="1" x14ac:dyDescent="0.4">
      <c r="A85" s="334" t="s">
        <v>178</v>
      </c>
      <c r="B85" s="203">
        <v>138219.40000000002</v>
      </c>
      <c r="C85" s="187">
        <v>145162.90000000002</v>
      </c>
      <c r="D85" s="187">
        <v>138956</v>
      </c>
      <c r="E85" s="187">
        <v>144108.5</v>
      </c>
      <c r="F85" s="203">
        <v>143560</v>
      </c>
      <c r="G85" s="187">
        <v>156358.9</v>
      </c>
      <c r="H85" s="187">
        <v>148295.1</v>
      </c>
      <c r="I85" s="187">
        <v>142553.60000000001</v>
      </c>
      <c r="J85" s="203">
        <v>176275.79999999996</v>
      </c>
      <c r="K85" s="187">
        <v>171604.8</v>
      </c>
      <c r="L85" s="187">
        <v>150166</v>
      </c>
      <c r="M85" s="187">
        <v>139636</v>
      </c>
      <c r="N85" s="203">
        <v>140411.4</v>
      </c>
      <c r="O85" s="187">
        <v>136508.70000000001</v>
      </c>
      <c r="P85" s="187">
        <v>140637.19999999998</v>
      </c>
      <c r="Q85" s="187">
        <v>140615.20000000001</v>
      </c>
      <c r="R85" s="203">
        <v>129139.90000000002</v>
      </c>
      <c r="S85" s="187">
        <v>130994.7</v>
      </c>
      <c r="T85" s="187">
        <v>124410.8</v>
      </c>
      <c r="U85" s="187">
        <f>SUM(U74:U84)</f>
        <v>120616.5</v>
      </c>
      <c r="V85" s="203">
        <v>114771.7</v>
      </c>
      <c r="W85" s="187">
        <v>101122.59999999998</v>
      </c>
      <c r="X85" s="187">
        <v>96100.1</v>
      </c>
      <c r="Y85" s="187">
        <v>93084.7</v>
      </c>
      <c r="Z85" s="203">
        <v>86544.900000000009</v>
      </c>
      <c r="AA85" s="187">
        <v>104074.2</v>
      </c>
      <c r="AB85" s="187">
        <f>SUM(AB74:AB84)</f>
        <v>109084.20000000001</v>
      </c>
      <c r="AC85" s="187">
        <f>SUM(AC74:AC84)</f>
        <v>112421.8</v>
      </c>
      <c r="AD85" s="203">
        <v>106334.8</v>
      </c>
      <c r="AE85" s="187">
        <v>98011</v>
      </c>
      <c r="AF85" s="187">
        <v>97899.099999999991</v>
      </c>
      <c r="AG85" s="187"/>
    </row>
    <row r="86" spans="1:33" ht="15" thickBot="1" x14ac:dyDescent="0.4">
      <c r="A86" s="332" t="s">
        <v>152</v>
      </c>
      <c r="B86" s="203">
        <v>188090.30000000005</v>
      </c>
      <c r="C86" s="187">
        <v>192542.2</v>
      </c>
      <c r="D86" s="187">
        <v>182399.6</v>
      </c>
      <c r="E86" s="187">
        <v>193061.4</v>
      </c>
      <c r="F86" s="203">
        <v>197365.7</v>
      </c>
      <c r="G86" s="187">
        <v>209036.9</v>
      </c>
      <c r="H86" s="187">
        <v>205743.09999999998</v>
      </c>
      <c r="I86" s="187">
        <v>184922.1</v>
      </c>
      <c r="J86" s="203">
        <v>227532.59999999998</v>
      </c>
      <c r="K86" s="187">
        <v>226917.59999999998</v>
      </c>
      <c r="L86" s="187">
        <v>216879.3</v>
      </c>
      <c r="M86" s="187">
        <v>183674.6</v>
      </c>
      <c r="N86" s="203">
        <v>200289.09999999998</v>
      </c>
      <c r="O86" s="187">
        <v>195161.80000000002</v>
      </c>
      <c r="P86" s="187">
        <v>192195</v>
      </c>
      <c r="Q86" s="187">
        <v>197113.8</v>
      </c>
      <c r="R86" s="203">
        <v>168270.00000000003</v>
      </c>
      <c r="S86" s="187">
        <v>169937.8</v>
      </c>
      <c r="T86" s="187">
        <v>162425.1</v>
      </c>
      <c r="U86" s="187">
        <f>+U72+U85</f>
        <v>155313.4</v>
      </c>
      <c r="V86" s="203">
        <v>146007.19999999998</v>
      </c>
      <c r="W86" s="187">
        <v>139918.79999999999</v>
      </c>
      <c r="X86" s="187">
        <v>134324.9</v>
      </c>
      <c r="Y86" s="187">
        <v>128809</v>
      </c>
      <c r="Z86" s="203">
        <v>125265.90000000001</v>
      </c>
      <c r="AA86" s="187">
        <v>132062.6</v>
      </c>
      <c r="AB86" s="187">
        <f>+AB85+AB72</f>
        <v>137101.6</v>
      </c>
      <c r="AC86" s="187">
        <f>+AC85+AC72</f>
        <v>139820.6</v>
      </c>
      <c r="AD86" s="203">
        <v>135164.70000000001</v>
      </c>
      <c r="AE86" s="187">
        <v>124510.20000000001</v>
      </c>
      <c r="AF86" s="187">
        <v>124641.9</v>
      </c>
      <c r="AG86" s="187"/>
    </row>
    <row r="87" spans="1:33" x14ac:dyDescent="0.35">
      <c r="A87" s="283"/>
      <c r="B87" s="199"/>
      <c r="C87" s="182"/>
      <c r="D87" s="182"/>
      <c r="E87" s="182"/>
      <c r="F87" s="199"/>
      <c r="G87" s="182"/>
      <c r="H87" s="182"/>
      <c r="I87" s="182"/>
      <c r="J87" s="199"/>
      <c r="K87" s="182"/>
      <c r="L87" s="182"/>
      <c r="M87" s="182"/>
      <c r="N87" s="199"/>
      <c r="O87" s="182"/>
      <c r="P87" s="182"/>
      <c r="Q87" s="182"/>
      <c r="R87" s="199"/>
      <c r="S87" s="182"/>
      <c r="T87" s="182"/>
      <c r="U87" s="182"/>
      <c r="V87" s="199"/>
      <c r="W87" s="182"/>
      <c r="X87" s="182"/>
      <c r="Y87" s="182"/>
      <c r="Z87" s="199"/>
      <c r="AA87" s="182"/>
      <c r="AB87" s="182"/>
      <c r="AC87" s="182"/>
      <c r="AD87" s="199"/>
      <c r="AE87" s="182"/>
      <c r="AF87" s="182"/>
      <c r="AG87" s="182"/>
    </row>
    <row r="88" spans="1:33" x14ac:dyDescent="0.35">
      <c r="A88" s="285"/>
      <c r="B88" s="199"/>
      <c r="C88" s="182"/>
      <c r="D88" s="182"/>
      <c r="E88" s="182"/>
      <c r="F88" s="199"/>
      <c r="G88" s="182"/>
      <c r="H88" s="182"/>
      <c r="I88" s="182"/>
      <c r="J88" s="199"/>
      <c r="K88" s="182"/>
      <c r="L88" s="182"/>
      <c r="M88" s="182"/>
      <c r="N88" s="199"/>
      <c r="O88" s="182"/>
      <c r="P88" s="182"/>
      <c r="Q88" s="182"/>
      <c r="R88" s="199"/>
      <c r="S88" s="182"/>
      <c r="T88" s="182"/>
      <c r="U88" s="182"/>
      <c r="V88" s="199"/>
      <c r="W88" s="182"/>
      <c r="X88" s="182"/>
      <c r="Y88" s="182"/>
      <c r="Z88" s="199"/>
      <c r="AA88" s="182"/>
      <c r="AB88" s="182"/>
      <c r="AC88" s="182"/>
      <c r="AD88" s="199"/>
      <c r="AE88" s="182"/>
      <c r="AF88" s="182"/>
      <c r="AG88" s="182"/>
    </row>
    <row r="89" spans="1:33" x14ac:dyDescent="0.35">
      <c r="A89" s="284" t="s">
        <v>153</v>
      </c>
      <c r="B89" s="199">
        <v>4978.1000000000004</v>
      </c>
      <c r="C89" s="182">
        <v>4907.8</v>
      </c>
      <c r="D89" s="182">
        <v>4907.8</v>
      </c>
      <c r="E89" s="182">
        <v>4907.8</v>
      </c>
      <c r="F89" s="199">
        <v>4907.8</v>
      </c>
      <c r="G89" s="182">
        <v>4907.8</v>
      </c>
      <c r="H89" s="182">
        <v>4907.8</v>
      </c>
      <c r="I89" s="182">
        <v>4907.8</v>
      </c>
      <c r="J89" s="199">
        <v>4907.8</v>
      </c>
      <c r="K89" s="182">
        <v>4907.8</v>
      </c>
      <c r="L89" s="182">
        <v>4907.8</v>
      </c>
      <c r="M89" s="182">
        <v>4907.8</v>
      </c>
      <c r="N89" s="199">
        <v>4907.8</v>
      </c>
      <c r="O89" s="182">
        <v>4836.7</v>
      </c>
      <c r="P89" s="182">
        <v>4836.7</v>
      </c>
      <c r="Q89" s="182">
        <v>4836.7</v>
      </c>
      <c r="R89" s="199">
        <v>4836.7</v>
      </c>
      <c r="S89" s="182">
        <v>4836.7</v>
      </c>
      <c r="T89" s="182">
        <v>4836.7</v>
      </c>
      <c r="U89" s="182">
        <v>4836.7</v>
      </c>
      <c r="V89" s="199">
        <v>4836.7</v>
      </c>
      <c r="W89" s="182">
        <v>4722.8</v>
      </c>
      <c r="X89" s="182">
        <v>4722.8</v>
      </c>
      <c r="Y89" s="182">
        <v>4722.8</v>
      </c>
      <c r="Z89" s="199">
        <v>3970.7</v>
      </c>
      <c r="AA89" s="182">
        <v>3933.5</v>
      </c>
      <c r="AB89" s="182">
        <v>3933.5</v>
      </c>
      <c r="AC89" s="182">
        <v>3933.5</v>
      </c>
      <c r="AD89" s="199">
        <v>3933.5</v>
      </c>
      <c r="AE89" s="182">
        <v>3933.5</v>
      </c>
      <c r="AF89" s="182">
        <v>3933.5</v>
      </c>
      <c r="AG89" s="182"/>
    </row>
    <row r="90" spans="1:33" ht="15" thickBot="1" x14ac:dyDescent="0.4">
      <c r="A90" s="333" t="s">
        <v>154</v>
      </c>
      <c r="B90" s="203">
        <v>15889.8</v>
      </c>
      <c r="C90" s="187">
        <v>15889.8</v>
      </c>
      <c r="D90" s="187">
        <v>15889.8</v>
      </c>
      <c r="E90" s="187">
        <v>15889.8</v>
      </c>
      <c r="F90" s="203">
        <v>15889.8</v>
      </c>
      <c r="G90" s="187">
        <v>15889.8</v>
      </c>
      <c r="H90" s="187">
        <v>15889.8</v>
      </c>
      <c r="I90" s="187">
        <v>15889.8</v>
      </c>
      <c r="J90" s="203">
        <v>15889.8</v>
      </c>
      <c r="K90" s="187">
        <v>15889.8</v>
      </c>
      <c r="L90" s="187">
        <v>15889.8</v>
      </c>
      <c r="M90" s="187">
        <v>15889.8</v>
      </c>
      <c r="N90" s="203">
        <v>15889.8</v>
      </c>
      <c r="O90" s="187">
        <v>15889.8</v>
      </c>
      <c r="P90" s="187">
        <v>15889.8</v>
      </c>
      <c r="Q90" s="187">
        <v>15889.8</v>
      </c>
      <c r="R90" s="203">
        <v>15889.8</v>
      </c>
      <c r="S90" s="187">
        <v>15889.8</v>
      </c>
      <c r="T90" s="187">
        <v>15889.8</v>
      </c>
      <c r="U90" s="187">
        <v>15889.8</v>
      </c>
      <c r="V90" s="203">
        <v>15889.8</v>
      </c>
      <c r="W90" s="187">
        <v>15889.8</v>
      </c>
      <c r="X90" s="187">
        <v>15889.8</v>
      </c>
      <c r="Y90" s="187">
        <v>15889.8</v>
      </c>
      <c r="Z90" s="203">
        <v>13359.5</v>
      </c>
      <c r="AA90" s="187">
        <v>13359.5</v>
      </c>
      <c r="AB90" s="187">
        <v>13359.5</v>
      </c>
      <c r="AC90" s="187">
        <v>13359.5</v>
      </c>
      <c r="AD90" s="203">
        <v>13359.5</v>
      </c>
      <c r="AE90" s="187">
        <v>13359.5</v>
      </c>
      <c r="AF90" s="187">
        <v>13359.5</v>
      </c>
      <c r="AG90" s="187"/>
    </row>
    <row r="91" spans="1:33" ht="15" thickBot="1" x14ac:dyDescent="0.4">
      <c r="A91" s="334"/>
      <c r="B91" s="203">
        <v>20867.900000000001</v>
      </c>
      <c r="C91" s="187">
        <v>20797.599999999999</v>
      </c>
      <c r="D91" s="187">
        <v>20797.599999999999</v>
      </c>
      <c r="E91" s="187">
        <v>20797.599999999999</v>
      </c>
      <c r="F91" s="203">
        <v>20797.599999999999</v>
      </c>
      <c r="G91" s="187">
        <v>20797.599999999999</v>
      </c>
      <c r="H91" s="187">
        <v>20797.599999999999</v>
      </c>
      <c r="I91" s="187">
        <v>20797.599999999999</v>
      </c>
      <c r="J91" s="203">
        <v>20797.599999999999</v>
      </c>
      <c r="K91" s="187">
        <v>20797.599999999999</v>
      </c>
      <c r="L91" s="187">
        <v>20797.599999999999</v>
      </c>
      <c r="M91" s="187">
        <v>20797.599999999999</v>
      </c>
      <c r="N91" s="203">
        <v>20797.599999999999</v>
      </c>
      <c r="O91" s="187">
        <v>20726.5</v>
      </c>
      <c r="P91" s="187">
        <v>20726.5</v>
      </c>
      <c r="Q91" s="187">
        <v>20726.5</v>
      </c>
      <c r="R91" s="203">
        <v>20726.5</v>
      </c>
      <c r="S91" s="187">
        <v>20726.5</v>
      </c>
      <c r="T91" s="187">
        <v>20726.5</v>
      </c>
      <c r="U91" s="187">
        <v>20726.5</v>
      </c>
      <c r="V91" s="203">
        <v>20726.5</v>
      </c>
      <c r="W91" s="187">
        <v>20612.599999999999</v>
      </c>
      <c r="X91" s="187">
        <v>20612.599999999999</v>
      </c>
      <c r="Y91" s="187">
        <v>20612.599999999999</v>
      </c>
      <c r="Z91" s="203">
        <v>17330.2</v>
      </c>
      <c r="AA91" s="187">
        <v>17293</v>
      </c>
      <c r="AB91" s="187">
        <f>+AB89+AB90</f>
        <v>17293</v>
      </c>
      <c r="AC91" s="187">
        <f>+AC89+AC90</f>
        <v>17293</v>
      </c>
      <c r="AD91" s="203">
        <v>17293</v>
      </c>
      <c r="AE91" s="187">
        <v>17293</v>
      </c>
      <c r="AF91" s="187">
        <v>17293</v>
      </c>
      <c r="AG91" s="187"/>
    </row>
    <row r="92" spans="1:33" x14ac:dyDescent="0.35">
      <c r="A92" s="284" t="s">
        <v>155</v>
      </c>
      <c r="B92" s="199"/>
      <c r="C92" s="182"/>
      <c r="D92" s="182"/>
      <c r="E92" s="182"/>
      <c r="F92" s="199"/>
      <c r="G92" s="182"/>
      <c r="H92" s="182"/>
      <c r="I92" s="182"/>
      <c r="J92" s="199"/>
      <c r="K92" s="182"/>
      <c r="L92" s="182"/>
      <c r="M92" s="182"/>
      <c r="N92" s="199"/>
      <c r="O92" s="182"/>
      <c r="P92" s="182"/>
      <c r="Q92" s="182"/>
      <c r="R92" s="199"/>
      <c r="S92" s="182"/>
      <c r="T92" s="182"/>
      <c r="U92" s="182"/>
      <c r="V92" s="199"/>
      <c r="W92" s="182"/>
      <c r="X92" s="182"/>
      <c r="Y92" s="182"/>
      <c r="Z92" s="199"/>
      <c r="AA92" s="182"/>
      <c r="AB92" s="182"/>
      <c r="AC92" s="182"/>
      <c r="AD92" s="199"/>
      <c r="AE92" s="182"/>
      <c r="AF92" s="182"/>
      <c r="AG92" s="182"/>
    </row>
    <row r="93" spans="1:33" x14ac:dyDescent="0.35">
      <c r="A93" s="283" t="s">
        <v>185</v>
      </c>
      <c r="B93" s="199">
        <v>2139</v>
      </c>
      <c r="C93" s="182">
        <v>2139</v>
      </c>
      <c r="D93" s="182">
        <v>2139</v>
      </c>
      <c r="E93" s="182">
        <v>2139</v>
      </c>
      <c r="F93" s="199">
        <v>2139</v>
      </c>
      <c r="G93" s="182">
        <v>2139</v>
      </c>
      <c r="H93" s="182">
        <v>2139</v>
      </c>
      <c r="I93" s="182">
        <v>2139</v>
      </c>
      <c r="J93" s="199">
        <v>2139</v>
      </c>
      <c r="K93" s="182">
        <v>2139</v>
      </c>
      <c r="L93" s="182">
        <v>2139</v>
      </c>
      <c r="M93" s="182">
        <v>2139</v>
      </c>
      <c r="N93" s="199">
        <v>2139</v>
      </c>
      <c r="O93" s="182">
        <v>2139</v>
      </c>
      <c r="P93" s="182">
        <v>2139</v>
      </c>
      <c r="Q93" s="182">
        <v>2139</v>
      </c>
      <c r="R93" s="199">
        <v>2139</v>
      </c>
      <c r="S93" s="182">
        <v>2139</v>
      </c>
      <c r="T93" s="182">
        <v>2139</v>
      </c>
      <c r="U93" s="182">
        <v>2139</v>
      </c>
      <c r="V93" s="199">
        <v>2139</v>
      </c>
      <c r="W93" s="182">
        <v>2139</v>
      </c>
      <c r="X93" s="182">
        <v>2139</v>
      </c>
      <c r="Y93" s="182">
        <v>2139</v>
      </c>
      <c r="Z93" s="199">
        <v>1798.4</v>
      </c>
      <c r="AA93" s="182">
        <v>1798.4</v>
      </c>
      <c r="AB93" s="182">
        <v>1798.4</v>
      </c>
      <c r="AC93" s="182">
        <v>1798.4</v>
      </c>
      <c r="AD93" s="199">
        <v>1798.4</v>
      </c>
      <c r="AE93" s="182">
        <v>1798.4</v>
      </c>
      <c r="AF93" s="182">
        <v>1798.4</v>
      </c>
      <c r="AG93" s="182"/>
    </row>
    <row r="94" spans="1:33" x14ac:dyDescent="0.35">
      <c r="A94" s="283" t="s">
        <v>186</v>
      </c>
      <c r="B94" s="199">
        <v>73763.8</v>
      </c>
      <c r="C94" s="182">
        <v>70080.899999999994</v>
      </c>
      <c r="D94" s="182">
        <v>70395.600000000006</v>
      </c>
      <c r="E94" s="182">
        <v>70833.100000000006</v>
      </c>
      <c r="F94" s="199">
        <v>76647.100000000006</v>
      </c>
      <c r="G94" s="182">
        <v>74878.8</v>
      </c>
      <c r="H94" s="182">
        <v>75568.7</v>
      </c>
      <c r="I94" s="182">
        <v>75666.100000000006</v>
      </c>
      <c r="J94" s="199">
        <v>80496</v>
      </c>
      <c r="K94" s="182">
        <v>80374.3</v>
      </c>
      <c r="L94" s="182">
        <v>80731.399999999994</v>
      </c>
      <c r="M94" s="182">
        <v>83391.7</v>
      </c>
      <c r="N94" s="199">
        <v>82394.399999999994</v>
      </c>
      <c r="O94" s="182">
        <v>80344.7</v>
      </c>
      <c r="P94" s="182">
        <v>80334.100000000006</v>
      </c>
      <c r="Q94" s="182">
        <v>80023.399999999994</v>
      </c>
      <c r="R94" s="199">
        <v>85321.7</v>
      </c>
      <c r="S94" s="182">
        <v>84118.9</v>
      </c>
      <c r="T94" s="182">
        <v>85297</v>
      </c>
      <c r="U94" s="182">
        <v>84202.7</v>
      </c>
      <c r="V94" s="199">
        <v>129145.9</v>
      </c>
      <c r="W94" s="182">
        <v>126187</v>
      </c>
      <c r="X94" s="182">
        <v>126250.3</v>
      </c>
      <c r="Y94" s="182">
        <v>126649.9</v>
      </c>
      <c r="Z94" s="199">
        <v>113103.3</v>
      </c>
      <c r="AA94" s="182">
        <v>119284.90000000001</v>
      </c>
      <c r="AB94" s="182">
        <v>119472.6</v>
      </c>
      <c r="AC94" s="182">
        <v>118521.1</v>
      </c>
      <c r="AD94" s="199">
        <v>110175.3</v>
      </c>
      <c r="AE94" s="182">
        <v>108681.60000000001</v>
      </c>
      <c r="AF94" s="182">
        <v>109621.7</v>
      </c>
      <c r="AG94" s="182"/>
    </row>
    <row r="95" spans="1:33" ht="15" thickBot="1" x14ac:dyDescent="0.4">
      <c r="A95" s="331" t="s">
        <v>190</v>
      </c>
      <c r="B95" s="203">
        <v>677.6</v>
      </c>
      <c r="C95" s="187">
        <v>4974.8999999999996</v>
      </c>
      <c r="D95" s="187">
        <v>5952.9</v>
      </c>
      <c r="E95" s="187">
        <v>6009.4</v>
      </c>
      <c r="F95" s="203">
        <v>541.70000000000005</v>
      </c>
      <c r="G95" s="187">
        <v>1460.8</v>
      </c>
      <c r="H95" s="187">
        <v>2216</v>
      </c>
      <c r="I95" s="187">
        <v>4722.1000000000004</v>
      </c>
      <c r="J95" s="203">
        <v>-9651.9</v>
      </c>
      <c r="K95" s="187">
        <v>-7912.4</v>
      </c>
      <c r="L95" s="187">
        <v>-4562.7</v>
      </c>
      <c r="M95" s="187">
        <v>-892.3</v>
      </c>
      <c r="N95" s="203">
        <v>-584.4</v>
      </c>
      <c r="O95" s="187">
        <v>1597.3</v>
      </c>
      <c r="P95" s="187">
        <v>2357.9</v>
      </c>
      <c r="Q95" s="187">
        <v>5386.5</v>
      </c>
      <c r="R95" s="203">
        <v>52642.1</v>
      </c>
      <c r="S95" s="187">
        <v>55782.5</v>
      </c>
      <c r="T95" s="187">
        <v>56900.9</v>
      </c>
      <c r="U95" s="187">
        <v>43151.199999999997</v>
      </c>
      <c r="V95" s="203">
        <v>-788.9</v>
      </c>
      <c r="W95" s="187">
        <v>-655.4</v>
      </c>
      <c r="X95" s="187">
        <v>-1573.9</v>
      </c>
      <c r="Y95" s="187">
        <v>-10235.9</v>
      </c>
      <c r="Z95" s="203">
        <v>951.69999999999993</v>
      </c>
      <c r="AA95" s="187">
        <v>926.2</v>
      </c>
      <c r="AB95" s="187">
        <v>1592.7</v>
      </c>
      <c r="AC95" s="187">
        <v>-8246.2000000000007</v>
      </c>
      <c r="AD95" s="203">
        <v>319.8</v>
      </c>
      <c r="AE95" s="187">
        <v>794.3</v>
      </c>
      <c r="AF95" s="187">
        <v>-1138.2</v>
      </c>
      <c r="AG95" s="187"/>
    </row>
    <row r="96" spans="1:33" x14ac:dyDescent="0.35">
      <c r="A96" s="283"/>
      <c r="B96" s="199">
        <v>76580.400000000009</v>
      </c>
      <c r="C96" s="182">
        <v>77194.799999999988</v>
      </c>
      <c r="D96" s="182">
        <v>78487.5</v>
      </c>
      <c r="E96" s="182">
        <v>78981.5</v>
      </c>
      <c r="F96" s="199">
        <v>79327.8</v>
      </c>
      <c r="G96" s="182">
        <v>78478.600000000006</v>
      </c>
      <c r="H96" s="182">
        <v>79923.7</v>
      </c>
      <c r="I96" s="182">
        <v>82527.199999999997</v>
      </c>
      <c r="J96" s="199">
        <v>72983.100000000006</v>
      </c>
      <c r="K96" s="182">
        <v>74600.900000000009</v>
      </c>
      <c r="L96" s="182">
        <v>78307.7</v>
      </c>
      <c r="M96" s="182">
        <v>84638.399999999994</v>
      </c>
      <c r="N96" s="199">
        <v>83949</v>
      </c>
      <c r="O96" s="182">
        <v>84081</v>
      </c>
      <c r="P96" s="182">
        <v>84831</v>
      </c>
      <c r="Q96" s="182">
        <v>87548.9</v>
      </c>
      <c r="R96" s="199">
        <v>140102.79999999999</v>
      </c>
      <c r="S96" s="182">
        <v>142040.4</v>
      </c>
      <c r="T96" s="182">
        <v>144336.9</v>
      </c>
      <c r="U96" s="182">
        <f>SUM(U93:U95)</f>
        <v>129492.9</v>
      </c>
      <c r="V96" s="199">
        <v>130496</v>
      </c>
      <c r="W96" s="182">
        <v>127670.6</v>
      </c>
      <c r="X96" s="182">
        <v>126815.40000000001</v>
      </c>
      <c r="Y96" s="182">
        <v>118553</v>
      </c>
      <c r="Z96" s="199">
        <v>115853.4</v>
      </c>
      <c r="AA96" s="182">
        <v>122009.5</v>
      </c>
      <c r="AB96" s="182">
        <f>SUM(AB93:AB95)</f>
        <v>122863.7</v>
      </c>
      <c r="AC96" s="182">
        <f>SUM(AC93:AC95)</f>
        <v>112073.3</v>
      </c>
      <c r="AD96" s="199">
        <v>112293.5</v>
      </c>
      <c r="AE96" s="182">
        <v>111274.3</v>
      </c>
      <c r="AF96" s="182">
        <v>110281.9</v>
      </c>
      <c r="AG96" s="182"/>
    </row>
    <row r="97" spans="1:33" x14ac:dyDescent="0.35">
      <c r="A97" s="284" t="s">
        <v>156</v>
      </c>
      <c r="B97" s="199">
        <v>3893.8</v>
      </c>
      <c r="C97" s="182">
        <v>4065.9</v>
      </c>
      <c r="D97" s="182">
        <v>4484.7</v>
      </c>
      <c r="E97" s="182">
        <v>4150.7</v>
      </c>
      <c r="F97" s="199">
        <v>4066.7</v>
      </c>
      <c r="G97" s="182">
        <v>3413.5</v>
      </c>
      <c r="H97" s="182">
        <v>2270.5</v>
      </c>
      <c r="I97" s="182">
        <v>1320.5</v>
      </c>
      <c r="J97" s="199">
        <v>-13507.2</v>
      </c>
      <c r="K97" s="182">
        <v>-14805.2</v>
      </c>
      <c r="L97" s="182">
        <v>-15386</v>
      </c>
      <c r="M97" s="182">
        <v>-15556.4</v>
      </c>
      <c r="N97" s="199">
        <v>-14700.7</v>
      </c>
      <c r="O97" s="182">
        <v>-14562.1</v>
      </c>
      <c r="P97" s="182">
        <v>-12597.8</v>
      </c>
      <c r="Q97" s="182">
        <v>-13582.8</v>
      </c>
      <c r="R97" s="199">
        <v>-14407</v>
      </c>
      <c r="S97" s="182">
        <v>-11518.1</v>
      </c>
      <c r="T97" s="182">
        <v>-12773.2</v>
      </c>
      <c r="U97" s="182">
        <v>-10798.5</v>
      </c>
      <c r="V97" s="199">
        <v>-9866.9</v>
      </c>
      <c r="W97" s="182">
        <v>-9294.2000000000007</v>
      </c>
      <c r="X97" s="182">
        <v>-9562.6</v>
      </c>
      <c r="Y97" s="182">
        <v>-9794.1</v>
      </c>
      <c r="Z97" s="199">
        <v>-9171.5</v>
      </c>
      <c r="AA97" s="182">
        <v>-10566</v>
      </c>
      <c r="AB97" s="182">
        <v>-12042.2</v>
      </c>
      <c r="AC97" s="182">
        <v>-12937.2</v>
      </c>
      <c r="AD97" s="199">
        <v>-13218.8</v>
      </c>
      <c r="AE97" s="182">
        <v>-12107.1</v>
      </c>
      <c r="AF97" s="182">
        <v>-11728.2</v>
      </c>
      <c r="AG97" s="182"/>
    </row>
    <row r="98" spans="1:33" ht="15" thickBot="1" x14ac:dyDescent="0.4">
      <c r="A98" s="333" t="s">
        <v>157</v>
      </c>
      <c r="B98" s="203">
        <v>-15060.6</v>
      </c>
      <c r="C98" s="187">
        <v>-12961.8</v>
      </c>
      <c r="D98" s="187">
        <v>-12955.8</v>
      </c>
      <c r="E98" s="187">
        <v>-14219.1</v>
      </c>
      <c r="F98" s="203">
        <v>-14182.4</v>
      </c>
      <c r="G98" s="187">
        <v>-14327.2</v>
      </c>
      <c r="H98" s="187">
        <v>-14618.9</v>
      </c>
      <c r="I98" s="187">
        <v>-14018.8</v>
      </c>
      <c r="J98" s="203">
        <v>-14214.4</v>
      </c>
      <c r="K98" s="187">
        <v>-13904.300000000001</v>
      </c>
      <c r="L98" s="187">
        <v>-13807.1</v>
      </c>
      <c r="M98" s="187">
        <v>-16079.1</v>
      </c>
      <c r="N98" s="203">
        <v>-16129.6</v>
      </c>
      <c r="O98" s="187">
        <v>-14791.6</v>
      </c>
      <c r="P98" s="187">
        <v>-14567.3</v>
      </c>
      <c r="Q98" s="187">
        <v>-14205.1</v>
      </c>
      <c r="R98" s="203">
        <v>-12776.6</v>
      </c>
      <c r="S98" s="187">
        <v>-12401.2</v>
      </c>
      <c r="T98" s="187">
        <v>-13679.9</v>
      </c>
      <c r="U98" s="187">
        <v>-12648.5</v>
      </c>
      <c r="V98" s="203">
        <v>-13472.199999999999</v>
      </c>
      <c r="W98" s="187">
        <v>-11349.3</v>
      </c>
      <c r="X98" s="187">
        <v>-11432.6</v>
      </c>
      <c r="Y98" s="187">
        <v>-11745.6</v>
      </c>
      <c r="Z98" s="203">
        <v>-12082.2</v>
      </c>
      <c r="AA98" s="187">
        <v>-14833.5</v>
      </c>
      <c r="AB98" s="187">
        <v>-14911.1</v>
      </c>
      <c r="AC98" s="187">
        <v>-14010.1</v>
      </c>
      <c r="AD98" s="203">
        <v>-13806.2</v>
      </c>
      <c r="AE98" s="187">
        <v>-13238.9</v>
      </c>
      <c r="AF98" s="187">
        <v>-14106.7</v>
      </c>
      <c r="AG98" s="187"/>
    </row>
    <row r="99" spans="1:33" ht="15" thickBot="1" x14ac:dyDescent="0.4">
      <c r="A99" s="332"/>
      <c r="B99" s="199">
        <v>65413.600000000013</v>
      </c>
      <c r="C99" s="182">
        <v>68298.89999999998</v>
      </c>
      <c r="D99" s="182">
        <v>70016.399999999994</v>
      </c>
      <c r="E99" s="182">
        <v>68913.100000000006</v>
      </c>
      <c r="F99" s="199">
        <v>69212.100000000006</v>
      </c>
      <c r="G99" s="182">
        <v>67564.900000000009</v>
      </c>
      <c r="H99" s="182">
        <v>67575.3</v>
      </c>
      <c r="I99" s="182">
        <v>69828.899999999994</v>
      </c>
      <c r="J99" s="199">
        <v>45261.500000000007</v>
      </c>
      <c r="K99" s="182">
        <v>45891.400000000009</v>
      </c>
      <c r="L99" s="182">
        <v>49114.6</v>
      </c>
      <c r="M99" s="182">
        <v>53002.9</v>
      </c>
      <c r="N99" s="199">
        <v>53118.700000000004</v>
      </c>
      <c r="O99" s="182">
        <v>54727.299999999996</v>
      </c>
      <c r="P99" s="182">
        <v>57665.899999999994</v>
      </c>
      <c r="Q99" s="182">
        <v>59761</v>
      </c>
      <c r="R99" s="199">
        <v>112919.19999999998</v>
      </c>
      <c r="S99" s="182">
        <v>118121.09999999999</v>
      </c>
      <c r="T99" s="182">
        <v>117883.79999999999</v>
      </c>
      <c r="U99" s="182">
        <f>SUM(U96:U98)</f>
        <v>106045.9</v>
      </c>
      <c r="V99" s="199">
        <v>107156.90000000001</v>
      </c>
      <c r="W99" s="182">
        <v>107027.1</v>
      </c>
      <c r="X99" s="182">
        <v>105820.2</v>
      </c>
      <c r="Y99" s="182">
        <v>97013.3</v>
      </c>
      <c r="Z99" s="199">
        <v>94599.7</v>
      </c>
      <c r="AA99" s="182">
        <v>96610</v>
      </c>
      <c r="AB99" s="182">
        <f>+AB96+AB97+AB98</f>
        <v>95910.399999999994</v>
      </c>
      <c r="AC99" s="182">
        <f>+AC96+AC97+AC98</f>
        <v>85126</v>
      </c>
      <c r="AD99" s="199">
        <v>85268.5</v>
      </c>
      <c r="AE99" s="182">
        <v>85928.3</v>
      </c>
      <c r="AF99" s="182">
        <v>84447</v>
      </c>
      <c r="AG99" s="182"/>
    </row>
    <row r="100" spans="1:33" x14ac:dyDescent="0.35">
      <c r="A100" s="283" t="s">
        <v>158</v>
      </c>
      <c r="B100" s="210">
        <v>86281.500000000015</v>
      </c>
      <c r="C100" s="190">
        <v>89096.499999999971</v>
      </c>
      <c r="D100" s="190">
        <v>90814</v>
      </c>
      <c r="E100" s="190">
        <v>89710.7</v>
      </c>
      <c r="F100" s="210">
        <v>90009.700000000012</v>
      </c>
      <c r="G100" s="190">
        <v>88362.5</v>
      </c>
      <c r="H100" s="190">
        <v>88372.9</v>
      </c>
      <c r="I100" s="190">
        <v>90626.5</v>
      </c>
      <c r="J100" s="210">
        <v>66059.100000000006</v>
      </c>
      <c r="K100" s="190">
        <v>66689</v>
      </c>
      <c r="L100" s="190">
        <v>69912.2</v>
      </c>
      <c r="M100" s="190">
        <v>73800.5</v>
      </c>
      <c r="N100" s="210">
        <v>73916.3</v>
      </c>
      <c r="O100" s="190">
        <v>75453.799999999988</v>
      </c>
      <c r="P100" s="190">
        <v>78392.399999999994</v>
      </c>
      <c r="Q100" s="190">
        <v>80487.5</v>
      </c>
      <c r="R100" s="210">
        <v>133645.69999999998</v>
      </c>
      <c r="S100" s="190">
        <v>138847.59999999998</v>
      </c>
      <c r="T100" s="190">
        <v>138610.29999999999</v>
      </c>
      <c r="U100" s="190">
        <v>126772.4</v>
      </c>
      <c r="V100" s="210">
        <v>127883.40000000001</v>
      </c>
      <c r="W100" s="190">
        <v>127639.70000000001</v>
      </c>
      <c r="X100" s="190">
        <v>126432.79999999999</v>
      </c>
      <c r="Y100" s="190">
        <v>117625.9</v>
      </c>
      <c r="Z100" s="210">
        <v>111929.9</v>
      </c>
      <c r="AA100" s="190">
        <v>113903</v>
      </c>
      <c r="AB100" s="190">
        <f>+AB99+AB91</f>
        <v>113203.4</v>
      </c>
      <c r="AC100" s="190">
        <f>+AC99+AC91</f>
        <v>102419</v>
      </c>
      <c r="AD100" s="210">
        <v>102561.5</v>
      </c>
      <c r="AE100" s="190">
        <v>103221.3</v>
      </c>
      <c r="AF100" s="190">
        <v>101740</v>
      </c>
      <c r="AG100" s="190"/>
    </row>
    <row r="101" spans="1:33" ht="15" thickBot="1" x14ac:dyDescent="0.4">
      <c r="A101" s="331" t="s">
        <v>159</v>
      </c>
      <c r="B101" s="203">
        <v>15034.5</v>
      </c>
      <c r="C101" s="187">
        <v>14367.7</v>
      </c>
      <c r="D101" s="187">
        <v>14751.9</v>
      </c>
      <c r="E101" s="187">
        <v>15070.3</v>
      </c>
      <c r="F101" s="203">
        <v>13755.1</v>
      </c>
      <c r="G101" s="187">
        <v>14100.300000000001</v>
      </c>
      <c r="H101" s="187">
        <v>14523.7</v>
      </c>
      <c r="I101" s="187">
        <v>14873.8</v>
      </c>
      <c r="J101" s="203">
        <v>15871.3</v>
      </c>
      <c r="K101" s="187">
        <v>16034.8</v>
      </c>
      <c r="L101" s="187">
        <v>14534.1</v>
      </c>
      <c r="M101" s="187">
        <v>14510.1</v>
      </c>
      <c r="N101" s="203">
        <v>14781.800000000001</v>
      </c>
      <c r="O101" s="187">
        <v>15016</v>
      </c>
      <c r="P101" s="187">
        <v>15014.2</v>
      </c>
      <c r="Q101" s="187">
        <v>15299.2</v>
      </c>
      <c r="R101" s="203">
        <v>15372.2</v>
      </c>
      <c r="S101" s="187">
        <v>15482.7</v>
      </c>
      <c r="T101" s="187">
        <v>15692.5</v>
      </c>
      <c r="U101" s="187">
        <v>15619.3</v>
      </c>
      <c r="V101" s="203">
        <v>15881.4</v>
      </c>
      <c r="W101" s="187">
        <v>15889.1</v>
      </c>
      <c r="X101" s="187">
        <v>15767.9</v>
      </c>
      <c r="Y101" s="187">
        <v>15400.9</v>
      </c>
      <c r="Z101" s="203">
        <v>15391</v>
      </c>
      <c r="AA101" s="187">
        <v>9259.7000000000007</v>
      </c>
      <c r="AB101" s="187">
        <v>9263.7000000000007</v>
      </c>
      <c r="AC101" s="187">
        <v>9241.2999999999993</v>
      </c>
      <c r="AD101" s="203">
        <v>9253.2000000000007</v>
      </c>
      <c r="AE101" s="187">
        <v>9331.4</v>
      </c>
      <c r="AF101" s="187">
        <v>9352.1</v>
      </c>
      <c r="AG101" s="187"/>
    </row>
    <row r="102" spans="1:33" ht="15" thickBot="1" x14ac:dyDescent="0.4">
      <c r="A102" s="332" t="s">
        <v>160</v>
      </c>
      <c r="B102" s="210">
        <v>101316.00000000001</v>
      </c>
      <c r="C102" s="190">
        <v>103464.19999999997</v>
      </c>
      <c r="D102" s="190">
        <v>105565.9</v>
      </c>
      <c r="E102" s="190">
        <v>104781</v>
      </c>
      <c r="F102" s="210">
        <v>103764.80000000002</v>
      </c>
      <c r="G102" s="190">
        <v>102462.8</v>
      </c>
      <c r="H102" s="190">
        <v>102896.59999999999</v>
      </c>
      <c r="I102" s="190">
        <v>105500.3</v>
      </c>
      <c r="J102" s="210">
        <v>81930.400000000009</v>
      </c>
      <c r="K102" s="190">
        <v>82723.8</v>
      </c>
      <c r="L102" s="190">
        <v>84446.3</v>
      </c>
      <c r="M102" s="190">
        <v>88310.6</v>
      </c>
      <c r="N102" s="210">
        <v>88698.1</v>
      </c>
      <c r="O102" s="190">
        <v>90469.799999999988</v>
      </c>
      <c r="P102" s="190">
        <v>93406.599999999991</v>
      </c>
      <c r="Q102" s="190">
        <v>95786.7</v>
      </c>
      <c r="R102" s="210">
        <v>149017.9</v>
      </c>
      <c r="S102" s="190">
        <v>154330.29999999999</v>
      </c>
      <c r="T102" s="190">
        <v>154302.79999999999</v>
      </c>
      <c r="U102" s="190">
        <f>+U100+U101</f>
        <v>142391.69999999998</v>
      </c>
      <c r="V102" s="210">
        <v>143764.80000000002</v>
      </c>
      <c r="W102" s="190">
        <v>143528.80000000002</v>
      </c>
      <c r="X102" s="190">
        <v>142200.69999999998</v>
      </c>
      <c r="Y102" s="190">
        <v>133026.79999999999</v>
      </c>
      <c r="Z102" s="210">
        <v>127320.9</v>
      </c>
      <c r="AA102" s="190">
        <v>123162.7</v>
      </c>
      <c r="AB102" s="190">
        <f>+AB100+AB101</f>
        <v>122467.09999999999</v>
      </c>
      <c r="AC102" s="190">
        <f>+AC100+AC101</f>
        <v>111660.3</v>
      </c>
      <c r="AD102" s="210">
        <v>111814.7</v>
      </c>
      <c r="AE102" s="190">
        <v>112552.7</v>
      </c>
      <c r="AF102" s="190">
        <v>111092.1</v>
      </c>
      <c r="AG102" s="190"/>
    </row>
    <row r="103" spans="1:33" ht="15" thickBot="1" x14ac:dyDescent="0.4">
      <c r="A103" s="335" t="s">
        <v>161</v>
      </c>
      <c r="B103" s="211">
        <v>289406.30000000005</v>
      </c>
      <c r="C103" s="407">
        <v>296006.39999999997</v>
      </c>
      <c r="D103" s="407">
        <v>287965.5</v>
      </c>
      <c r="E103" s="407">
        <v>297842.40000000002</v>
      </c>
      <c r="F103" s="211">
        <v>301130.5</v>
      </c>
      <c r="G103" s="407">
        <v>311499.7</v>
      </c>
      <c r="H103" s="407">
        <v>308639.69999999995</v>
      </c>
      <c r="I103" s="407">
        <v>290422.40000000002</v>
      </c>
      <c r="J103" s="211">
        <v>309463</v>
      </c>
      <c r="K103" s="407">
        <v>309641.39999999997</v>
      </c>
      <c r="L103" s="407">
        <v>301325.59999999998</v>
      </c>
      <c r="M103" s="407">
        <v>271985.2</v>
      </c>
      <c r="N103" s="211">
        <v>288987.19999999995</v>
      </c>
      <c r="O103" s="407">
        <v>285631.59999999998</v>
      </c>
      <c r="P103" s="407">
        <v>285601.59999999998</v>
      </c>
      <c r="Q103" s="407">
        <v>292900.5</v>
      </c>
      <c r="R103" s="211">
        <v>317287.90000000002</v>
      </c>
      <c r="S103" s="407">
        <v>324268.09999999998</v>
      </c>
      <c r="T103" s="407">
        <v>316727.90000000002</v>
      </c>
      <c r="U103" s="407">
        <f>+U102+U86</f>
        <v>297705.09999999998</v>
      </c>
      <c r="V103" s="211">
        <v>289772</v>
      </c>
      <c r="W103" s="407">
        <v>283447.59999999998</v>
      </c>
      <c r="X103" s="407">
        <v>276525.59999999998</v>
      </c>
      <c r="Y103" s="407">
        <v>261835.8</v>
      </c>
      <c r="Z103" s="211">
        <v>252586.8</v>
      </c>
      <c r="AA103" s="407">
        <v>255225.3</v>
      </c>
      <c r="AB103" s="407">
        <f>+AB102+AB86</f>
        <v>259568.7</v>
      </c>
      <c r="AC103" s="408">
        <f>+AC102+AC86</f>
        <v>251480.90000000002</v>
      </c>
      <c r="AD103" s="211">
        <v>246979.40000000002</v>
      </c>
      <c r="AE103" s="407">
        <v>237062.90000000002</v>
      </c>
      <c r="AF103" s="407">
        <v>235734</v>
      </c>
      <c r="AG103" s="408"/>
    </row>
    <row r="104" spans="1:33" ht="15" thickTop="1" x14ac:dyDescent="0.35">
      <c r="B104" s="119"/>
      <c r="C104" s="119"/>
      <c r="D104" s="119"/>
      <c r="E104" s="119"/>
      <c r="F104" s="119"/>
    </row>
    <row r="105" spans="1:33" ht="14.5" customHeight="1" thickBot="1" x14ac:dyDescent="0.4">
      <c r="F105" s="445"/>
      <c r="G105" s="445"/>
      <c r="H105" s="445"/>
      <c r="I105" s="445"/>
      <c r="R105" s="440"/>
      <c r="S105" s="440"/>
      <c r="T105" s="440"/>
      <c r="U105" s="440"/>
      <c r="Z105" s="444"/>
      <c r="AA105" s="444"/>
      <c r="AB105" s="444"/>
      <c r="AC105" s="444"/>
      <c r="AD105" s="444"/>
      <c r="AE105" s="444"/>
      <c r="AF105" s="444"/>
      <c r="AG105" s="444"/>
    </row>
    <row r="106" spans="1:33" x14ac:dyDescent="0.35">
      <c r="A106" s="426" t="s">
        <v>285</v>
      </c>
      <c r="F106" s="445"/>
      <c r="G106" s="445"/>
      <c r="H106" s="445"/>
      <c r="I106" s="445"/>
      <c r="R106" s="440"/>
      <c r="S106" s="440"/>
      <c r="T106" s="440"/>
      <c r="U106" s="440"/>
      <c r="Z106" s="444"/>
      <c r="AA106" s="444"/>
      <c r="AB106" s="444"/>
      <c r="AC106" s="444"/>
      <c r="AD106" s="444"/>
      <c r="AE106" s="444"/>
      <c r="AF106" s="444"/>
      <c r="AG106" s="444"/>
    </row>
    <row r="107" spans="1:33" x14ac:dyDescent="0.35">
      <c r="A107" s="427"/>
      <c r="F107" s="445"/>
      <c r="G107" s="445"/>
      <c r="H107" s="445"/>
      <c r="I107" s="445"/>
      <c r="R107" s="440"/>
      <c r="S107" s="440"/>
      <c r="T107" s="440"/>
      <c r="U107" s="440"/>
      <c r="Z107" s="444"/>
      <c r="AA107" s="444"/>
      <c r="AB107" s="444"/>
      <c r="AC107" s="444"/>
      <c r="AD107" s="444"/>
      <c r="AE107" s="444"/>
      <c r="AF107" s="444"/>
      <c r="AG107" s="444"/>
    </row>
    <row r="108" spans="1:33" ht="15" thickBot="1" x14ac:dyDescent="0.4">
      <c r="A108" s="428"/>
      <c r="F108" s="445"/>
      <c r="G108" s="445"/>
      <c r="H108" s="445"/>
      <c r="I108" s="445"/>
      <c r="R108" s="440"/>
      <c r="S108" s="440"/>
      <c r="T108" s="440"/>
      <c r="U108" s="440"/>
      <c r="Z108" s="444"/>
      <c r="AA108" s="444"/>
      <c r="AB108" s="444"/>
      <c r="AC108" s="444"/>
      <c r="AD108" s="444"/>
      <c r="AE108" s="444"/>
      <c r="AF108" s="444"/>
      <c r="AG108" s="444"/>
    </row>
    <row r="109" spans="1:33" x14ac:dyDescent="0.35">
      <c r="F109" s="445"/>
      <c r="G109" s="445"/>
      <c r="H109" s="445"/>
      <c r="I109" s="445"/>
      <c r="R109" s="440"/>
      <c r="S109" s="440"/>
      <c r="T109" s="440"/>
      <c r="U109" s="440"/>
      <c r="Z109" s="444"/>
      <c r="AA109" s="444"/>
      <c r="AB109" s="444"/>
      <c r="AC109" s="444"/>
      <c r="AD109" s="444"/>
      <c r="AE109" s="444"/>
      <c r="AF109" s="444"/>
      <c r="AG109" s="444"/>
    </row>
    <row r="110" spans="1:33" x14ac:dyDescent="0.35">
      <c r="F110" s="445"/>
      <c r="G110" s="445"/>
      <c r="H110" s="445"/>
      <c r="I110" s="445"/>
      <c r="R110" s="440"/>
      <c r="S110" s="440"/>
      <c r="T110" s="440"/>
      <c r="U110" s="440"/>
      <c r="Z110" s="444"/>
      <c r="AA110" s="444"/>
      <c r="AB110" s="444"/>
      <c r="AC110" s="444"/>
      <c r="AD110" s="444"/>
      <c r="AE110" s="444"/>
      <c r="AF110" s="444"/>
      <c r="AG110" s="444"/>
    </row>
    <row r="111" spans="1:33" x14ac:dyDescent="0.35">
      <c r="F111" s="445"/>
      <c r="G111" s="445"/>
      <c r="H111" s="445"/>
      <c r="I111" s="445"/>
      <c r="R111" s="440"/>
      <c r="S111" s="440"/>
      <c r="T111" s="440"/>
      <c r="U111" s="440"/>
      <c r="Z111" s="444"/>
      <c r="AA111" s="444"/>
      <c r="AB111" s="444"/>
      <c r="AC111" s="444"/>
      <c r="AD111" s="444"/>
      <c r="AE111" s="444"/>
      <c r="AF111" s="444"/>
      <c r="AG111" s="444"/>
    </row>
    <row r="112" spans="1:33" x14ac:dyDescent="0.35">
      <c r="R112" s="440"/>
      <c r="S112" s="440"/>
      <c r="T112" s="440"/>
      <c r="U112" s="440"/>
      <c r="Z112" s="341"/>
      <c r="AA112" s="341"/>
      <c r="AB112" s="341"/>
      <c r="AC112" s="341"/>
      <c r="AD112" s="341"/>
      <c r="AE112" s="341"/>
      <c r="AF112" s="341"/>
      <c r="AG112" s="341"/>
    </row>
    <row r="113" spans="26:33" x14ac:dyDescent="0.35">
      <c r="Z113" s="341"/>
      <c r="AA113" s="341"/>
      <c r="AB113" s="341"/>
      <c r="AC113" s="341"/>
      <c r="AD113" s="341"/>
      <c r="AE113" s="341"/>
      <c r="AF113" s="341"/>
      <c r="AG113" s="341"/>
    </row>
  </sheetData>
  <mergeCells count="13">
    <mergeCell ref="AD3:AG3"/>
    <mergeCell ref="AD105:AG111"/>
    <mergeCell ref="A106:A108"/>
    <mergeCell ref="V3:Y3"/>
    <mergeCell ref="Z3:AC3"/>
    <mergeCell ref="R105:U112"/>
    <mergeCell ref="B3:E3"/>
    <mergeCell ref="F3:I3"/>
    <mergeCell ref="J3:M3"/>
    <mergeCell ref="N3:Q3"/>
    <mergeCell ref="R3:U3"/>
    <mergeCell ref="F105:I111"/>
    <mergeCell ref="Z105:AC111"/>
  </mergeCells>
  <phoneticPr fontId="37" type="noConversion"/>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5EDCF-0E12-4B67-9FA4-D6E70621E403}">
  <dimension ref="A1:AG100"/>
  <sheetViews>
    <sheetView showGridLines="0" zoomScale="65" zoomScaleNormal="100" workbookViewId="0">
      <pane xSplit="1" ySplit="4" topLeftCell="Z5" activePane="bottomRight" state="frozen"/>
      <selection pane="topRight" activeCell="B1" sqref="B1"/>
      <selection pane="bottomLeft" activeCell="A5" sqref="A5"/>
      <selection pane="bottomRight" activeCell="AF4" sqref="AF4"/>
    </sheetView>
  </sheetViews>
  <sheetFormatPr baseColWidth="10" defaultColWidth="8.81640625" defaultRowHeight="14" x14ac:dyDescent="0.3"/>
  <cols>
    <col min="1" max="1" width="87.54296875" style="119" bestFit="1" customWidth="1"/>
    <col min="2" max="33" width="12.08984375" style="119" customWidth="1"/>
    <col min="34" max="16384" width="8.81640625" style="119"/>
  </cols>
  <sheetData>
    <row r="1" spans="1:33" x14ac:dyDescent="0.3">
      <c r="A1" s="286" t="s">
        <v>205</v>
      </c>
      <c r="B1" s="239"/>
      <c r="F1" s="239"/>
      <c r="J1" s="239"/>
      <c r="N1" s="239"/>
      <c r="R1" s="239"/>
      <c r="V1" s="239"/>
      <c r="Z1" s="239"/>
      <c r="AD1" s="239"/>
    </row>
    <row r="2" spans="1:33" x14ac:dyDescent="0.3">
      <c r="A2" s="286" t="s">
        <v>277</v>
      </c>
      <c r="B2" s="239"/>
      <c r="F2" s="239"/>
      <c r="J2" s="239"/>
      <c r="N2" s="239"/>
      <c r="R2" s="239"/>
      <c r="V2" s="239"/>
      <c r="Z2" s="239"/>
      <c r="AD2" s="239"/>
    </row>
    <row r="3" spans="1:33" ht="20.5" x14ac:dyDescent="0.35">
      <c r="A3" s="273" t="s">
        <v>0</v>
      </c>
      <c r="B3" s="448">
        <v>2018</v>
      </c>
      <c r="C3" s="449"/>
      <c r="D3" s="449"/>
      <c r="E3" s="450"/>
      <c r="F3" s="451" t="s">
        <v>321</v>
      </c>
      <c r="G3" s="452"/>
      <c r="H3" s="452"/>
      <c r="I3" s="453"/>
      <c r="J3" s="448">
        <v>2020</v>
      </c>
      <c r="K3" s="449"/>
      <c r="L3" s="449"/>
      <c r="M3" s="450"/>
      <c r="N3" s="448">
        <v>2021</v>
      </c>
      <c r="O3" s="449"/>
      <c r="P3" s="449"/>
      <c r="Q3" s="450"/>
      <c r="R3" s="451" t="s">
        <v>322</v>
      </c>
      <c r="S3" s="452"/>
      <c r="T3" s="452"/>
      <c r="U3" s="453"/>
      <c r="V3" s="448">
        <v>2023</v>
      </c>
      <c r="W3" s="449"/>
      <c r="X3" s="449"/>
      <c r="Y3" s="450"/>
      <c r="Z3" s="446" t="s">
        <v>323</v>
      </c>
      <c r="AA3" s="447"/>
      <c r="AB3" s="447"/>
      <c r="AC3" s="447"/>
      <c r="AD3" s="446">
        <v>2025</v>
      </c>
      <c r="AE3" s="447"/>
      <c r="AF3" s="447"/>
      <c r="AG3" s="447"/>
    </row>
    <row r="4" spans="1:33" ht="18" x14ac:dyDescent="0.4">
      <c r="B4" s="287" t="s">
        <v>201</v>
      </c>
      <c r="C4" s="288" t="s">
        <v>202</v>
      </c>
      <c r="D4" s="288" t="s">
        <v>203</v>
      </c>
      <c r="E4" s="288" t="s">
        <v>204</v>
      </c>
      <c r="F4" s="287" t="s">
        <v>201</v>
      </c>
      <c r="G4" s="288" t="s">
        <v>202</v>
      </c>
      <c r="H4" s="288" t="s">
        <v>203</v>
      </c>
      <c r="I4" s="288" t="s">
        <v>204</v>
      </c>
      <c r="J4" s="287" t="s">
        <v>201</v>
      </c>
      <c r="K4" s="288" t="s">
        <v>202</v>
      </c>
      <c r="L4" s="288" t="s">
        <v>203</v>
      </c>
      <c r="M4" s="288" t="s">
        <v>204</v>
      </c>
      <c r="N4" s="287" t="s">
        <v>201</v>
      </c>
      <c r="O4" s="288" t="s">
        <v>202</v>
      </c>
      <c r="P4" s="288" t="s">
        <v>203</v>
      </c>
      <c r="Q4" s="288" t="s">
        <v>204</v>
      </c>
      <c r="R4" s="287" t="s">
        <v>201</v>
      </c>
      <c r="S4" s="288" t="s">
        <v>202</v>
      </c>
      <c r="T4" s="288" t="s">
        <v>203</v>
      </c>
      <c r="U4" s="288" t="s">
        <v>204</v>
      </c>
      <c r="V4" s="287" t="s">
        <v>201</v>
      </c>
      <c r="W4" s="288" t="s">
        <v>202</v>
      </c>
      <c r="X4" s="288" t="s">
        <v>203</v>
      </c>
      <c r="Y4" s="288" t="s">
        <v>204</v>
      </c>
      <c r="Z4" s="287" t="s">
        <v>201</v>
      </c>
      <c r="AA4" s="288" t="s">
        <v>202</v>
      </c>
      <c r="AB4" s="288" t="s">
        <v>203</v>
      </c>
      <c r="AC4" s="288" t="s">
        <v>204</v>
      </c>
      <c r="AD4" s="287" t="s">
        <v>201</v>
      </c>
      <c r="AE4" s="288" t="s">
        <v>202</v>
      </c>
      <c r="AF4" s="288" t="s">
        <v>203</v>
      </c>
      <c r="AG4" s="288"/>
    </row>
    <row r="5" spans="1:33" x14ac:dyDescent="0.3">
      <c r="A5" s="226" t="s">
        <v>206</v>
      </c>
      <c r="B5" s="239"/>
      <c r="F5" s="239"/>
      <c r="J5" s="239"/>
      <c r="N5" s="239"/>
      <c r="R5" s="239"/>
      <c r="V5" s="239"/>
      <c r="Z5" s="239"/>
      <c r="AD5" s="239"/>
    </row>
    <row r="6" spans="1:33" ht="14.5" thickBot="1" x14ac:dyDescent="0.35">
      <c r="A6" s="337" t="s">
        <v>207</v>
      </c>
      <c r="B6" s="290">
        <v>994.9</v>
      </c>
      <c r="C6" s="291">
        <v>5755.6859999999997</v>
      </c>
      <c r="D6" s="291">
        <v>7235.3050000000003</v>
      </c>
      <c r="E6" s="291">
        <v>7615.27</v>
      </c>
      <c r="F6" s="290">
        <v>858.14</v>
      </c>
      <c r="G6" s="291">
        <v>2121.4830000000002</v>
      </c>
      <c r="H6" s="291">
        <v>3280.1689999999999</v>
      </c>
      <c r="I6" s="291">
        <v>6106.8130000000001</v>
      </c>
      <c r="J6" s="290">
        <v>-8903.6380000000008</v>
      </c>
      <c r="K6" s="291">
        <v>-6914.3270000000002</v>
      </c>
      <c r="L6" s="291">
        <v>-3274.6489999999999</v>
      </c>
      <c r="M6" s="291">
        <v>302.82400000000001</v>
      </c>
      <c r="N6" s="290">
        <v>-325.755</v>
      </c>
      <c r="O6" s="291">
        <v>2095.723</v>
      </c>
      <c r="P6" s="291">
        <v>3163.3960000000002</v>
      </c>
      <c r="Q6" s="291">
        <v>7354.7849999999999</v>
      </c>
      <c r="R6" s="290">
        <v>52856.57</v>
      </c>
      <c r="S6" s="291">
        <v>56145.953000000001</v>
      </c>
      <c r="T6" s="291">
        <v>57448.697</v>
      </c>
      <c r="U6" s="291">
        <v>45283.824000000001</v>
      </c>
      <c r="V6" s="290">
        <v>-710.10699999999997</v>
      </c>
      <c r="W6" s="291">
        <v>-537.66499999999996</v>
      </c>
      <c r="X6" s="291">
        <v>-1589.347</v>
      </c>
      <c r="Y6" s="291">
        <v>-8807.2520000000004</v>
      </c>
      <c r="Z6" s="290">
        <v>951.65700000000004</v>
      </c>
      <c r="AA6" s="291">
        <v>873.71600000000001</v>
      </c>
      <c r="AB6" s="291">
        <v>1544.2280000000001</v>
      </c>
      <c r="AC6" s="291">
        <v>-8309.2729999999992</v>
      </c>
      <c r="AD6" s="290">
        <v>331.47300000000001</v>
      </c>
      <c r="AE6" s="291">
        <v>884.03800000000001</v>
      </c>
      <c r="AF6" s="291">
        <v>-1027.652</v>
      </c>
      <c r="AG6" s="291"/>
    </row>
    <row r="7" spans="1:33" ht="14.5" thickTop="1" x14ac:dyDescent="0.3">
      <c r="A7" s="289" t="s">
        <v>208</v>
      </c>
      <c r="B7" s="239"/>
      <c r="F7" s="239"/>
      <c r="J7" s="239"/>
      <c r="N7" s="239"/>
      <c r="R7" s="239"/>
      <c r="V7" s="239"/>
      <c r="Z7" s="239"/>
      <c r="AD7" s="239"/>
    </row>
    <row r="8" spans="1:33" x14ac:dyDescent="0.3">
      <c r="A8" s="289" t="s">
        <v>209</v>
      </c>
      <c r="B8" s="292">
        <v>0</v>
      </c>
      <c r="C8" s="293">
        <v>0</v>
      </c>
      <c r="D8" s="293">
        <v>0</v>
      </c>
      <c r="E8" s="293">
        <v>0</v>
      </c>
      <c r="F8" s="292">
        <v>0</v>
      </c>
      <c r="G8" s="293">
        <v>0</v>
      </c>
      <c r="H8" s="293">
        <v>0</v>
      </c>
      <c r="I8" s="293">
        <v>0</v>
      </c>
      <c r="J8" s="292">
        <v>0</v>
      </c>
      <c r="K8" s="293">
        <v>0</v>
      </c>
      <c r="L8" s="293">
        <v>0</v>
      </c>
      <c r="M8" s="293">
        <v>0</v>
      </c>
      <c r="N8" s="292">
        <v>0</v>
      </c>
      <c r="O8" s="293">
        <v>0</v>
      </c>
      <c r="P8" s="293">
        <v>0</v>
      </c>
      <c r="Q8" s="293">
        <v>0</v>
      </c>
      <c r="R8" s="292">
        <v>-54664.682000000001</v>
      </c>
      <c r="S8" s="293">
        <v>-54707.654000000002</v>
      </c>
      <c r="T8" s="293">
        <v>-55447.004999999997</v>
      </c>
      <c r="U8" s="293">
        <v>-56065.531000000003</v>
      </c>
      <c r="V8" s="292">
        <v>0</v>
      </c>
      <c r="W8" s="293">
        <v>0</v>
      </c>
      <c r="X8" s="293">
        <v>122.291</v>
      </c>
      <c r="Y8" s="293">
        <v>0</v>
      </c>
      <c r="Z8" s="292">
        <v>0</v>
      </c>
      <c r="AA8" s="293">
        <v>0</v>
      </c>
      <c r="AB8" s="293">
        <v>0</v>
      </c>
      <c r="AC8" s="293">
        <v>0</v>
      </c>
      <c r="AD8" s="292">
        <v>0</v>
      </c>
      <c r="AE8" s="293">
        <v>0</v>
      </c>
      <c r="AF8" s="293">
        <v>0</v>
      </c>
      <c r="AG8" s="293"/>
    </row>
    <row r="9" spans="1:33" x14ac:dyDescent="0.3">
      <c r="A9" s="289" t="s">
        <v>210</v>
      </c>
      <c r="B9" s="292">
        <v>535.71500000000003</v>
      </c>
      <c r="C9" s="293">
        <v>3099.2150000000001</v>
      </c>
      <c r="D9" s="293">
        <v>3798.7020000000002</v>
      </c>
      <c r="E9" s="293">
        <v>4390.5039999999999</v>
      </c>
      <c r="F9" s="292">
        <v>503.98700000000002</v>
      </c>
      <c r="G9" s="293">
        <v>1245.951</v>
      </c>
      <c r="H9" s="293">
        <v>1972.7349999999999</v>
      </c>
      <c r="I9" s="293">
        <v>2668.4450000000002</v>
      </c>
      <c r="J9" s="292">
        <v>-1725.8440000000001</v>
      </c>
      <c r="K9" s="293">
        <v>-973.35699999999997</v>
      </c>
      <c r="L9" s="293">
        <v>1145.7850000000001</v>
      </c>
      <c r="M9" s="293">
        <v>5227.8999999999996</v>
      </c>
      <c r="N9" s="292">
        <v>-103.54</v>
      </c>
      <c r="O9" s="293">
        <v>1696.451</v>
      </c>
      <c r="P9" s="293">
        <v>1807.913</v>
      </c>
      <c r="Q9" s="293">
        <v>6745.7780000000002</v>
      </c>
      <c r="R9" s="292">
        <v>-834.96</v>
      </c>
      <c r="S9" s="293">
        <v>699.98400000000004</v>
      </c>
      <c r="T9" s="293">
        <v>1051.4359999999999</v>
      </c>
      <c r="U9" s="293">
        <v>-1160.3240000000001</v>
      </c>
      <c r="V9" s="292">
        <v>-187.965</v>
      </c>
      <c r="W9" s="293">
        <v>-94.882000000000005</v>
      </c>
      <c r="X9" s="293">
        <v>880.49</v>
      </c>
      <c r="Y9" s="293">
        <v>2678.2449999999999</v>
      </c>
      <c r="Z9" s="292">
        <v>554.86599999999999</v>
      </c>
      <c r="AA9" s="293">
        <v>470.65600000000001</v>
      </c>
      <c r="AB9" s="293">
        <v>641.62800000000004</v>
      </c>
      <c r="AC9" s="293">
        <v>-599.66700000000003</v>
      </c>
      <c r="AD9" s="292">
        <v>220.982</v>
      </c>
      <c r="AE9" s="293">
        <v>160.92400000000001</v>
      </c>
      <c r="AF9" s="293">
        <v>3169.1</v>
      </c>
      <c r="AG9" s="293"/>
    </row>
    <row r="10" spans="1:33" x14ac:dyDescent="0.3">
      <c r="A10" s="289" t="s">
        <v>211</v>
      </c>
      <c r="B10" s="292">
        <v>0</v>
      </c>
      <c r="C10" s="293">
        <v>0</v>
      </c>
      <c r="D10" s="293">
        <v>0</v>
      </c>
      <c r="E10" s="293">
        <v>0</v>
      </c>
      <c r="F10" s="292">
        <v>0</v>
      </c>
      <c r="G10" s="293">
        <v>0</v>
      </c>
      <c r="H10" s="293">
        <v>0</v>
      </c>
      <c r="I10" s="293">
        <v>0</v>
      </c>
      <c r="J10" s="292">
        <v>0</v>
      </c>
      <c r="K10" s="293">
        <v>0</v>
      </c>
      <c r="L10" s="293">
        <v>0</v>
      </c>
      <c r="M10" s="293">
        <v>0</v>
      </c>
      <c r="N10" s="292">
        <v>0</v>
      </c>
      <c r="O10" s="293">
        <v>0</v>
      </c>
      <c r="P10" s="293">
        <v>0</v>
      </c>
      <c r="Q10" s="293">
        <v>0</v>
      </c>
      <c r="R10" s="292">
        <v>0</v>
      </c>
      <c r="S10" s="293">
        <v>0</v>
      </c>
      <c r="T10" s="293">
        <v>0</v>
      </c>
      <c r="U10" s="293">
        <v>0</v>
      </c>
      <c r="V10" s="292">
        <v>0</v>
      </c>
      <c r="W10" s="293">
        <v>0</v>
      </c>
      <c r="X10" s="293">
        <v>0</v>
      </c>
      <c r="Y10" s="293">
        <v>0</v>
      </c>
      <c r="Z10" s="292">
        <v>0</v>
      </c>
      <c r="AA10" s="293">
        <v>0</v>
      </c>
      <c r="AB10" s="293">
        <v>0</v>
      </c>
      <c r="AC10" s="293">
        <v>0</v>
      </c>
      <c r="AD10" s="292">
        <v>0</v>
      </c>
      <c r="AE10" s="293">
        <v>0</v>
      </c>
      <c r="AF10" s="293">
        <v>0</v>
      </c>
      <c r="AG10" s="293"/>
    </row>
    <row r="11" spans="1:33" x14ac:dyDescent="0.3">
      <c r="A11" s="294" t="s">
        <v>232</v>
      </c>
      <c r="B11" s="292">
        <v>4800.8010000000004</v>
      </c>
      <c r="C11" s="293">
        <v>9648.9249999999993</v>
      </c>
      <c r="D11" s="293">
        <v>14686.727999999999</v>
      </c>
      <c r="E11" s="293">
        <v>19834.202000000001</v>
      </c>
      <c r="F11" s="292">
        <v>5215.951</v>
      </c>
      <c r="G11" s="293">
        <v>10295.173000000001</v>
      </c>
      <c r="H11" s="293">
        <v>15616.424000000001</v>
      </c>
      <c r="I11" s="293">
        <v>21008.795999999998</v>
      </c>
      <c r="J11" s="292">
        <v>5151.5020000000004</v>
      </c>
      <c r="K11" s="293">
        <v>10385.581</v>
      </c>
      <c r="L11" s="293">
        <v>15621.499</v>
      </c>
      <c r="M11" s="293">
        <v>21260.787</v>
      </c>
      <c r="N11" s="292">
        <v>5169.8850000000002</v>
      </c>
      <c r="O11" s="293">
        <v>10393.957</v>
      </c>
      <c r="P11" s="293">
        <v>15741.813</v>
      </c>
      <c r="Q11" s="293">
        <v>21418.368999999999</v>
      </c>
      <c r="R11" s="292">
        <v>5278.6040000000003</v>
      </c>
      <c r="S11" s="293">
        <v>10244.923000000001</v>
      </c>
      <c r="T11" s="293">
        <v>15536.669</v>
      </c>
      <c r="U11" s="293">
        <v>21239.306</v>
      </c>
      <c r="V11" s="292">
        <v>5311.6589999999997</v>
      </c>
      <c r="W11" s="293">
        <v>10666.394</v>
      </c>
      <c r="X11" s="293">
        <v>16210.449000000001</v>
      </c>
      <c r="Y11" s="293">
        <v>21469.151999999998</v>
      </c>
      <c r="Z11" s="292">
        <v>5066.5630000000001</v>
      </c>
      <c r="AA11" s="293">
        <v>10275.567999999999</v>
      </c>
      <c r="AB11" s="293">
        <v>15183.004000000001</v>
      </c>
      <c r="AC11" s="293">
        <v>20542.361000000001</v>
      </c>
      <c r="AD11" s="292">
        <v>4451.8760000000002</v>
      </c>
      <c r="AE11" s="293">
        <v>8854.5429999999997</v>
      </c>
      <c r="AF11" s="293">
        <v>13458.97</v>
      </c>
      <c r="AG11" s="293"/>
    </row>
    <row r="12" spans="1:33" x14ac:dyDescent="0.3">
      <c r="A12" s="294" t="s">
        <v>233</v>
      </c>
      <c r="B12" s="292">
        <v>0</v>
      </c>
      <c r="C12" s="293">
        <v>17.282</v>
      </c>
      <c r="D12" s="293">
        <v>34.564</v>
      </c>
      <c r="E12" s="293">
        <v>135.75</v>
      </c>
      <c r="F12" s="292">
        <v>16.893000000000001</v>
      </c>
      <c r="G12" s="293">
        <v>33.786999999999999</v>
      </c>
      <c r="H12" s="293">
        <v>50.68</v>
      </c>
      <c r="I12" s="293">
        <v>67.573999999999998</v>
      </c>
      <c r="J12" s="292">
        <v>0</v>
      </c>
      <c r="K12" s="293">
        <v>13.601000000000001</v>
      </c>
      <c r="L12" s="293">
        <v>27.202000000000002</v>
      </c>
      <c r="M12" s="293">
        <v>40.802999999999997</v>
      </c>
      <c r="N12" s="292">
        <v>0</v>
      </c>
      <c r="O12" s="293">
        <v>18.399999999999999</v>
      </c>
      <c r="P12" s="293">
        <v>18.399999999999999</v>
      </c>
      <c r="Q12" s="293">
        <v>225.136</v>
      </c>
      <c r="R12" s="292">
        <v>0</v>
      </c>
      <c r="S12" s="293">
        <v>0</v>
      </c>
      <c r="T12" s="293">
        <v>0</v>
      </c>
      <c r="U12" s="293">
        <v>0</v>
      </c>
      <c r="V12" s="292">
        <v>0</v>
      </c>
      <c r="W12" s="293">
        <v>-9.1890000000000001</v>
      </c>
      <c r="X12" s="293">
        <v>0</v>
      </c>
      <c r="Y12" s="293">
        <v>69.466999999999999</v>
      </c>
      <c r="Z12" s="292">
        <v>0</v>
      </c>
      <c r="AA12" s="293">
        <v>0</v>
      </c>
      <c r="AB12" s="293">
        <v>0</v>
      </c>
      <c r="AC12" s="293">
        <v>3064.319</v>
      </c>
      <c r="AD12" s="292">
        <v>0</v>
      </c>
      <c r="AE12" s="293">
        <v>0</v>
      </c>
      <c r="AF12" s="293">
        <v>0</v>
      </c>
      <c r="AG12" s="293"/>
    </row>
    <row r="13" spans="1:33" x14ac:dyDescent="0.3">
      <c r="A13" s="289" t="s">
        <v>212</v>
      </c>
      <c r="B13" s="292">
        <v>396.50700000000001</v>
      </c>
      <c r="C13" s="293">
        <v>780.73599999999999</v>
      </c>
      <c r="D13" s="293">
        <v>1285.309</v>
      </c>
      <c r="E13" s="293">
        <v>1902.454</v>
      </c>
      <c r="F13" s="292">
        <v>456.02499999999998</v>
      </c>
      <c r="G13" s="293">
        <v>702.60299999999995</v>
      </c>
      <c r="H13" s="293">
        <v>1261.6110000000001</v>
      </c>
      <c r="I13" s="293">
        <v>1764.8320000000001</v>
      </c>
      <c r="J13" s="292">
        <v>455.64299999999997</v>
      </c>
      <c r="K13" s="293">
        <v>686.65700000000004</v>
      </c>
      <c r="L13" s="293">
        <v>1070.663</v>
      </c>
      <c r="M13" s="293">
        <v>2513.2539999999999</v>
      </c>
      <c r="N13" s="292">
        <v>384.73899999999998</v>
      </c>
      <c r="O13" s="293">
        <v>762.59799999999996</v>
      </c>
      <c r="P13" s="293">
        <v>1213.02</v>
      </c>
      <c r="Q13" s="293">
        <v>1560.8589999999999</v>
      </c>
      <c r="R13" s="292">
        <v>347.51400000000001</v>
      </c>
      <c r="S13" s="293">
        <v>710.32500000000005</v>
      </c>
      <c r="T13" s="293">
        <v>1020.792</v>
      </c>
      <c r="U13" s="293">
        <v>1742.6780000000001</v>
      </c>
      <c r="V13" s="292">
        <v>307.62200000000001</v>
      </c>
      <c r="W13" s="293">
        <v>670.26</v>
      </c>
      <c r="X13" s="293">
        <v>954.06100000000004</v>
      </c>
      <c r="Y13" s="293">
        <v>461.23200000000003</v>
      </c>
      <c r="Z13" s="292">
        <v>-2220.596</v>
      </c>
      <c r="AA13" s="293">
        <v>-1864.0889999999999</v>
      </c>
      <c r="AB13" s="293">
        <v>-1521.894</v>
      </c>
      <c r="AC13" s="293">
        <v>110.393</v>
      </c>
      <c r="AD13" s="292">
        <v>352.34100000000001</v>
      </c>
      <c r="AE13" s="293">
        <v>79.158000000000001</v>
      </c>
      <c r="AF13" s="293">
        <v>257.37700000000001</v>
      </c>
      <c r="AG13" s="293"/>
    </row>
    <row r="14" spans="1:33" x14ac:dyDescent="0.3">
      <c r="A14" s="294" t="s">
        <v>234</v>
      </c>
      <c r="B14" s="292">
        <v>-2176.556</v>
      </c>
      <c r="C14" s="293">
        <v>-133.88</v>
      </c>
      <c r="D14" s="293">
        <v>-1585.924</v>
      </c>
      <c r="E14" s="293">
        <v>-318.08699999999999</v>
      </c>
      <c r="F14" s="292">
        <v>-360.315</v>
      </c>
      <c r="G14" s="293">
        <v>-625.99</v>
      </c>
      <c r="H14" s="293">
        <v>569.09199999999998</v>
      </c>
      <c r="I14" s="293">
        <v>-1120.9580000000001</v>
      </c>
      <c r="J14" s="292">
        <v>11084.178</v>
      </c>
      <c r="K14" s="293">
        <v>8410.5339999999997</v>
      </c>
      <c r="L14" s="293">
        <v>4939.9279999999999</v>
      </c>
      <c r="M14" s="293">
        <v>-2596.1979999999999</v>
      </c>
      <c r="N14" s="292">
        <v>1765.79</v>
      </c>
      <c r="O14" s="293">
        <v>-246.05500000000001</v>
      </c>
      <c r="P14" s="293">
        <v>1895.62</v>
      </c>
      <c r="Q14" s="293">
        <v>1700.5139999999999</v>
      </c>
      <c r="R14" s="292">
        <v>279.06900000000002</v>
      </c>
      <c r="S14" s="293">
        <v>745.125</v>
      </c>
      <c r="T14" s="293">
        <v>-450.16199999999998</v>
      </c>
      <c r="U14" s="293">
        <v>-999.49900000000002</v>
      </c>
      <c r="V14" s="292">
        <v>-2258.3969999999999</v>
      </c>
      <c r="W14" s="293">
        <v>-5414.2550000000001</v>
      </c>
      <c r="X14" s="293">
        <v>-2990.826</v>
      </c>
      <c r="Y14" s="293">
        <v>-3740.1489999999999</v>
      </c>
      <c r="Z14" s="292">
        <v>-455.029</v>
      </c>
      <c r="AA14" s="293">
        <v>1920.136</v>
      </c>
      <c r="AB14" s="293">
        <v>3553.2429999999999</v>
      </c>
      <c r="AC14" s="293">
        <v>5712.5569999999998</v>
      </c>
      <c r="AD14" s="292">
        <v>-563.16600000000005</v>
      </c>
      <c r="AE14" s="293">
        <v>-3362.1329999999998</v>
      </c>
      <c r="AF14" s="293">
        <v>-4007.84</v>
      </c>
      <c r="AG14" s="293"/>
    </row>
    <row r="15" spans="1:33" x14ac:dyDescent="0.3">
      <c r="A15" s="289" t="s">
        <v>213</v>
      </c>
      <c r="B15" s="292">
        <v>375.80599999999998</v>
      </c>
      <c r="C15" s="293">
        <v>693.05399999999997</v>
      </c>
      <c r="D15" s="293">
        <v>1010.302</v>
      </c>
      <c r="E15" s="293">
        <v>1327.549</v>
      </c>
      <c r="F15" s="292">
        <v>317.24799999999999</v>
      </c>
      <c r="G15" s="293">
        <v>569.01099999999997</v>
      </c>
      <c r="H15" s="293">
        <v>820.774</v>
      </c>
      <c r="I15" s="293">
        <v>1129.644</v>
      </c>
      <c r="J15" s="292">
        <v>209.14400000000001</v>
      </c>
      <c r="K15" s="293">
        <v>392.23700000000002</v>
      </c>
      <c r="L15" s="293">
        <v>580.71799999999996</v>
      </c>
      <c r="M15" s="293">
        <v>984.35599999999999</v>
      </c>
      <c r="N15" s="292">
        <v>253.017</v>
      </c>
      <c r="O15" s="293">
        <v>523.67100000000005</v>
      </c>
      <c r="P15" s="293">
        <v>800.40200000000004</v>
      </c>
      <c r="Q15" s="293">
        <v>1088.413</v>
      </c>
      <c r="R15" s="292">
        <v>1267.2550000000001</v>
      </c>
      <c r="S15" s="293">
        <v>1543.2180000000001</v>
      </c>
      <c r="T15" s="293">
        <v>1455.3</v>
      </c>
      <c r="U15" s="293">
        <v>1665.9090000000001</v>
      </c>
      <c r="V15" s="292">
        <v>231.08099999999999</v>
      </c>
      <c r="W15" s="293">
        <v>395.77800000000002</v>
      </c>
      <c r="X15" s="293">
        <v>562.11599999999999</v>
      </c>
      <c r="Y15" s="293">
        <v>748.5</v>
      </c>
      <c r="Z15" s="292">
        <v>186.38499999999999</v>
      </c>
      <c r="AA15" s="293">
        <v>296.60500000000002</v>
      </c>
      <c r="AB15" s="293">
        <v>406.82499999999999</v>
      </c>
      <c r="AC15" s="293">
        <v>488.83199999999999</v>
      </c>
      <c r="AD15" s="292">
        <v>123.739</v>
      </c>
      <c r="AE15" s="293">
        <v>216.22399999999999</v>
      </c>
      <c r="AF15" s="293">
        <v>288.53699999999998</v>
      </c>
      <c r="AG15" s="293"/>
    </row>
    <row r="16" spans="1:33" x14ac:dyDescent="0.3">
      <c r="A16" s="289" t="s">
        <v>214</v>
      </c>
      <c r="B16" s="292">
        <v>1209.269</v>
      </c>
      <c r="C16" s="293">
        <v>582.87699999999995</v>
      </c>
      <c r="D16" s="293">
        <v>1113.4259999999999</v>
      </c>
      <c r="E16" s="293">
        <v>859.64200000000005</v>
      </c>
      <c r="F16" s="292">
        <v>302.80900000000003</v>
      </c>
      <c r="G16" s="293">
        <v>668.971</v>
      </c>
      <c r="H16" s="293">
        <v>313.625</v>
      </c>
      <c r="I16" s="293">
        <v>872.29100000000005</v>
      </c>
      <c r="J16" s="292">
        <v>-2198.1439999999998</v>
      </c>
      <c r="K16" s="293">
        <v>-2191.2979999999998</v>
      </c>
      <c r="L16" s="293">
        <v>-1936.6859999999999</v>
      </c>
      <c r="M16" s="293">
        <v>-89.322999999999993</v>
      </c>
      <c r="N16" s="292">
        <v>117.072</v>
      </c>
      <c r="O16" s="293">
        <v>721.024</v>
      </c>
      <c r="P16" s="293">
        <v>965.26300000000003</v>
      </c>
      <c r="Q16" s="293">
        <v>1183.18</v>
      </c>
      <c r="R16" s="292">
        <v>115.303</v>
      </c>
      <c r="S16" s="293">
        <v>50.822000000000003</v>
      </c>
      <c r="T16" s="293">
        <v>57.345999999999997</v>
      </c>
      <c r="U16" s="293">
        <v>110.739</v>
      </c>
      <c r="V16" s="292">
        <v>306.59699999999998</v>
      </c>
      <c r="W16" s="293">
        <v>353.32799999999997</v>
      </c>
      <c r="X16" s="293">
        <v>254.666</v>
      </c>
      <c r="Y16" s="293">
        <v>134.84700000000001</v>
      </c>
      <c r="Z16" s="292">
        <v>-36.554000000000002</v>
      </c>
      <c r="AA16" s="293">
        <v>-406.68299999999999</v>
      </c>
      <c r="AB16" s="293">
        <v>-628.17100000000005</v>
      </c>
      <c r="AC16" s="293">
        <v>-773.72699999999998</v>
      </c>
      <c r="AD16" s="292">
        <v>-731.54</v>
      </c>
      <c r="AE16" s="293">
        <v>-449.55399999999997</v>
      </c>
      <c r="AF16" s="293">
        <v>-371.72500000000002</v>
      </c>
      <c r="AG16" s="293"/>
    </row>
    <row r="17" spans="1:33" x14ac:dyDescent="0.3">
      <c r="A17" s="294" t="s">
        <v>235</v>
      </c>
      <c r="B17" s="292">
        <v>0</v>
      </c>
      <c r="C17" s="293">
        <v>0</v>
      </c>
      <c r="D17" s="293">
        <v>0</v>
      </c>
      <c r="E17" s="293">
        <v>0</v>
      </c>
      <c r="F17" s="292">
        <v>0</v>
      </c>
      <c r="G17" s="293">
        <v>0</v>
      </c>
      <c r="H17" s="293">
        <v>0</v>
      </c>
      <c r="I17" s="293">
        <v>0</v>
      </c>
      <c r="J17" s="292">
        <v>0</v>
      </c>
      <c r="K17" s="293">
        <v>0</v>
      </c>
      <c r="L17" s="293">
        <v>0</v>
      </c>
      <c r="M17" s="293">
        <v>0</v>
      </c>
      <c r="N17" s="292">
        <v>0</v>
      </c>
      <c r="O17" s="293">
        <v>0</v>
      </c>
      <c r="P17" s="293">
        <v>0</v>
      </c>
      <c r="Q17" s="293">
        <v>0</v>
      </c>
      <c r="R17" s="292">
        <v>0</v>
      </c>
      <c r="S17" s="293">
        <v>0</v>
      </c>
      <c r="T17" s="293">
        <v>0</v>
      </c>
      <c r="U17" s="293">
        <v>0</v>
      </c>
      <c r="V17" s="292">
        <v>0</v>
      </c>
      <c r="W17" s="293">
        <v>0</v>
      </c>
      <c r="X17" s="293">
        <v>0</v>
      </c>
      <c r="Y17" s="293">
        <v>0</v>
      </c>
      <c r="Z17" s="292">
        <v>0</v>
      </c>
      <c r="AA17" s="293">
        <v>0</v>
      </c>
      <c r="AB17" s="293">
        <v>0</v>
      </c>
      <c r="AC17" s="293">
        <v>0</v>
      </c>
      <c r="AD17" s="292">
        <v>0</v>
      </c>
      <c r="AE17" s="293">
        <v>0</v>
      </c>
      <c r="AF17" s="293">
        <v>0</v>
      </c>
      <c r="AG17" s="293"/>
    </row>
    <row r="18" spans="1:33" x14ac:dyDescent="0.3">
      <c r="A18" s="294" t="s">
        <v>236</v>
      </c>
      <c r="B18" s="292">
        <v>180.10300000000001</v>
      </c>
      <c r="C18" s="293">
        <v>493.71800000000002</v>
      </c>
      <c r="D18" s="293">
        <v>676.35599999999999</v>
      </c>
      <c r="E18" s="293">
        <v>912.31700000000001</v>
      </c>
      <c r="F18" s="292">
        <v>78.352000000000004</v>
      </c>
      <c r="G18" s="293">
        <v>191.00299999999999</v>
      </c>
      <c r="H18" s="293">
        <v>120.226</v>
      </c>
      <c r="I18" s="293">
        <v>270.38099999999997</v>
      </c>
      <c r="J18" s="292">
        <v>-32.601999999999997</v>
      </c>
      <c r="K18" s="293">
        <v>-9.6329999999999991</v>
      </c>
      <c r="L18" s="293">
        <v>-34.895000000000003</v>
      </c>
      <c r="M18" s="293">
        <v>-74.174999999999997</v>
      </c>
      <c r="N18" s="292">
        <v>-12.237</v>
      </c>
      <c r="O18" s="293">
        <v>-7.3250000000000002</v>
      </c>
      <c r="P18" s="293">
        <v>-11.568</v>
      </c>
      <c r="Q18" s="293">
        <v>-279.59300000000002</v>
      </c>
      <c r="R18" s="292">
        <v>-8.8919999999999995</v>
      </c>
      <c r="S18" s="293">
        <v>-17.434000000000001</v>
      </c>
      <c r="T18" s="293">
        <v>-142.25800000000001</v>
      </c>
      <c r="U18" s="293">
        <v>-131.68299999999999</v>
      </c>
      <c r="V18" s="292">
        <v>54.078000000000003</v>
      </c>
      <c r="W18" s="293">
        <v>118.21599999999999</v>
      </c>
      <c r="X18" s="293">
        <v>66.923000000000002</v>
      </c>
      <c r="Y18" s="293">
        <v>233.61199999999999</v>
      </c>
      <c r="Z18" s="292">
        <v>-2.6779999999999999</v>
      </c>
      <c r="AA18" s="293">
        <v>-76.165000000000006</v>
      </c>
      <c r="AB18" s="293">
        <v>-81.266999999999996</v>
      </c>
      <c r="AC18" s="293">
        <v>260.65899999999999</v>
      </c>
      <c r="AD18" s="292">
        <v>93.893000000000001</v>
      </c>
      <c r="AE18" s="293">
        <v>114.599</v>
      </c>
      <c r="AF18" s="293">
        <v>70.673000000000002</v>
      </c>
      <c r="AG18" s="293"/>
    </row>
    <row r="19" spans="1:33" x14ac:dyDescent="0.3">
      <c r="A19" s="294" t="s">
        <v>237</v>
      </c>
      <c r="B19" s="292">
        <v>-107.096</v>
      </c>
      <c r="C19" s="293">
        <v>-584.28399999999999</v>
      </c>
      <c r="D19" s="293">
        <v>-910.89300000000003</v>
      </c>
      <c r="E19" s="293">
        <v>-532.93299999999999</v>
      </c>
      <c r="F19" s="292">
        <v>-165.821</v>
      </c>
      <c r="G19" s="293">
        <v>-329.63900000000001</v>
      </c>
      <c r="H19" s="293">
        <v>-489.55599999999998</v>
      </c>
      <c r="I19" s="293">
        <v>-581.02300000000002</v>
      </c>
      <c r="J19" s="292">
        <v>5348.5389999999998</v>
      </c>
      <c r="K19" s="293">
        <v>5211.0370000000003</v>
      </c>
      <c r="L19" s="293">
        <v>5330.8609999999999</v>
      </c>
      <c r="M19" s="293">
        <v>5739.6679999999997</v>
      </c>
      <c r="N19" s="292">
        <v>-51.826000000000001</v>
      </c>
      <c r="O19" s="293">
        <v>-941.01800000000003</v>
      </c>
      <c r="P19" s="293">
        <v>-2181.2660000000001</v>
      </c>
      <c r="Q19" s="293">
        <v>-3671.877</v>
      </c>
      <c r="R19" s="292">
        <v>-465.34899999999999</v>
      </c>
      <c r="S19" s="293">
        <v>-4684.027</v>
      </c>
      <c r="T19" s="293">
        <v>-5259.7290000000003</v>
      </c>
      <c r="U19" s="293">
        <v>7378.2489999999998</v>
      </c>
      <c r="V19" s="292">
        <v>-96.756</v>
      </c>
      <c r="W19" s="293">
        <v>-121.61799999999999</v>
      </c>
      <c r="X19" s="293">
        <v>-710.37800000000004</v>
      </c>
      <c r="Y19" s="293">
        <v>4086.6280000000002</v>
      </c>
      <c r="Z19" s="292">
        <v>356.57100000000003</v>
      </c>
      <c r="AA19" s="293">
        <v>18.285</v>
      </c>
      <c r="AB19" s="293">
        <v>-1717.7670000000001</v>
      </c>
      <c r="AC19" s="293">
        <v>1421.2370000000001</v>
      </c>
      <c r="AD19" s="292">
        <v>-91.162999999999997</v>
      </c>
      <c r="AE19" s="293">
        <v>-1302.6769999999999</v>
      </c>
      <c r="AF19" s="293">
        <v>-2145.7069999999999</v>
      </c>
      <c r="AG19" s="293"/>
    </row>
    <row r="20" spans="1:33" x14ac:dyDescent="0.3">
      <c r="A20" s="294" t="s">
        <v>238</v>
      </c>
      <c r="B20" s="292">
        <v>-1599.7929999999999</v>
      </c>
      <c r="C20" s="293">
        <v>-1422.317</v>
      </c>
      <c r="D20" s="293">
        <v>-734.81200000000001</v>
      </c>
      <c r="E20" s="293">
        <v>-2523.7890000000002</v>
      </c>
      <c r="F20" s="292">
        <v>-742.76800000000003</v>
      </c>
      <c r="G20" s="293">
        <v>-432.60300000000001</v>
      </c>
      <c r="H20" s="293">
        <v>230.96100000000001</v>
      </c>
      <c r="I20" s="293">
        <v>2504.3690000000001</v>
      </c>
      <c r="J20" s="292">
        <v>382.23700000000002</v>
      </c>
      <c r="K20" s="293">
        <v>-49.579000000000001</v>
      </c>
      <c r="L20" s="293">
        <v>-2001.3820000000001</v>
      </c>
      <c r="M20" s="293">
        <v>-576.27700000000004</v>
      </c>
      <c r="N20" s="292">
        <v>-4249.58</v>
      </c>
      <c r="O20" s="293">
        <v>-3681.1280000000002</v>
      </c>
      <c r="P20" s="293">
        <v>-4575.1080000000002</v>
      </c>
      <c r="Q20" s="293">
        <v>-6620.7950000000001</v>
      </c>
      <c r="R20" s="292">
        <v>-1000.428</v>
      </c>
      <c r="S20" s="293">
        <v>-1084.808</v>
      </c>
      <c r="T20" s="293">
        <v>-1854.4780000000001</v>
      </c>
      <c r="U20" s="293">
        <v>652.61400000000003</v>
      </c>
      <c r="V20" s="292">
        <v>-38.329000000000001</v>
      </c>
      <c r="W20" s="293">
        <v>-388.24</v>
      </c>
      <c r="X20" s="293">
        <v>-144.49700000000001</v>
      </c>
      <c r="Y20" s="293">
        <v>107.88800000000001</v>
      </c>
      <c r="Z20" s="292">
        <v>702.27099999999996</v>
      </c>
      <c r="AA20" s="293">
        <v>1482.3440000000001</v>
      </c>
      <c r="AB20" s="293">
        <v>1913.7380000000001</v>
      </c>
      <c r="AC20" s="293">
        <v>2444.6179999999999</v>
      </c>
      <c r="AD20" s="292">
        <v>133.47200000000001</v>
      </c>
      <c r="AE20" s="293">
        <v>280.596</v>
      </c>
      <c r="AF20" s="293">
        <v>194.71799999999999</v>
      </c>
      <c r="AG20" s="293"/>
    </row>
    <row r="21" spans="1:33" x14ac:dyDescent="0.3">
      <c r="A21" s="294" t="s">
        <v>239</v>
      </c>
      <c r="B21" s="292">
        <v>1867.433</v>
      </c>
      <c r="C21" s="293">
        <v>5366.415</v>
      </c>
      <c r="D21" s="293">
        <v>8270.5660000000007</v>
      </c>
      <c r="E21" s="293">
        <v>3483.6950000000002</v>
      </c>
      <c r="F21" s="292">
        <v>-4859.6210000000001</v>
      </c>
      <c r="G21" s="293">
        <v>-2193.1030000000001</v>
      </c>
      <c r="H21" s="293">
        <v>1444.9929999999999</v>
      </c>
      <c r="I21" s="293">
        <v>4785.3890000000001</v>
      </c>
      <c r="J21" s="292">
        <v>-5530.3149999999996</v>
      </c>
      <c r="K21" s="293">
        <v>-8074.866</v>
      </c>
      <c r="L21" s="293">
        <v>-4370.4650000000001</v>
      </c>
      <c r="M21" s="293">
        <v>634.10799999999995</v>
      </c>
      <c r="N21" s="292">
        <v>-9814.2649999999994</v>
      </c>
      <c r="O21" s="293">
        <v>-9590.3410000000003</v>
      </c>
      <c r="P21" s="293">
        <v>-4034.252</v>
      </c>
      <c r="Q21" s="293">
        <v>-2024.9739999999999</v>
      </c>
      <c r="R21" s="292">
        <v>-3657.6129999999998</v>
      </c>
      <c r="S21" s="293">
        <v>-4251.3050000000003</v>
      </c>
      <c r="T21" s="293">
        <v>-4991.6419999999998</v>
      </c>
      <c r="U21" s="293">
        <v>-4229.9539999999997</v>
      </c>
      <c r="V21" s="292">
        <v>101.64</v>
      </c>
      <c r="W21" s="293">
        <v>404.15800000000002</v>
      </c>
      <c r="X21" s="293">
        <v>-312.20999999999998</v>
      </c>
      <c r="Y21" s="293">
        <v>533.29399999999998</v>
      </c>
      <c r="Z21" s="292">
        <v>-2349.1610000000001</v>
      </c>
      <c r="AA21" s="293">
        <v>-1112.7180000000001</v>
      </c>
      <c r="AB21" s="293">
        <v>-961.01599999999996</v>
      </c>
      <c r="AC21" s="293">
        <v>141.90899999999999</v>
      </c>
      <c r="AD21" s="292">
        <v>-337.01100000000002</v>
      </c>
      <c r="AE21" s="293">
        <v>556.63099999999997</v>
      </c>
      <c r="AF21" s="293">
        <v>-984.226</v>
      </c>
      <c r="AG21" s="293"/>
    </row>
    <row r="22" spans="1:33" x14ac:dyDescent="0.3">
      <c r="A22" s="294" t="s">
        <v>240</v>
      </c>
      <c r="B22" s="292">
        <v>-50.743000000000002</v>
      </c>
      <c r="C22" s="293">
        <v>-2278.4749999999999</v>
      </c>
      <c r="D22" s="293">
        <v>-2516.1770000000001</v>
      </c>
      <c r="E22" s="293">
        <v>-1700.1389999999999</v>
      </c>
      <c r="F22" s="292">
        <v>-1358.316</v>
      </c>
      <c r="G22" s="293">
        <v>-2573.3319999999999</v>
      </c>
      <c r="H22" s="293">
        <v>-1975.1659999999999</v>
      </c>
      <c r="I22" s="293">
        <v>-2585.645</v>
      </c>
      <c r="J22" s="292">
        <v>-1928.713</v>
      </c>
      <c r="K22" s="293">
        <v>-2439.5639999999999</v>
      </c>
      <c r="L22" s="293">
        <v>-2084.62</v>
      </c>
      <c r="M22" s="293">
        <v>-2863.355</v>
      </c>
      <c r="N22" s="292">
        <v>-2084.569</v>
      </c>
      <c r="O22" s="293">
        <v>-2036.384</v>
      </c>
      <c r="P22" s="293">
        <v>-1867.4949999999999</v>
      </c>
      <c r="Q22" s="293">
        <v>-2863.8629999999998</v>
      </c>
      <c r="R22" s="292">
        <v>-2925.7629999999999</v>
      </c>
      <c r="S22" s="293">
        <v>-3795.4879999999998</v>
      </c>
      <c r="T22" s="293">
        <v>-3653.2080000000001</v>
      </c>
      <c r="U22" s="293">
        <v>2823.1950000000002</v>
      </c>
      <c r="V22" s="292">
        <v>-934.13699999999994</v>
      </c>
      <c r="W22" s="293">
        <v>-695.42499999999995</v>
      </c>
      <c r="X22" s="293">
        <v>-879.85299999999995</v>
      </c>
      <c r="Y22" s="293">
        <v>2970.0859999999998</v>
      </c>
      <c r="Z22" s="292">
        <v>504.00200000000001</v>
      </c>
      <c r="AA22" s="293">
        <v>573.84400000000005</v>
      </c>
      <c r="AB22" s="293">
        <v>561.99400000000003</v>
      </c>
      <c r="AC22" s="293">
        <v>3821.3330000000001</v>
      </c>
      <c r="AD22" s="292">
        <v>-1524.2370000000001</v>
      </c>
      <c r="AE22" s="293">
        <v>-1404.5530000000001</v>
      </c>
      <c r="AF22" s="293">
        <v>-1156.9580000000001</v>
      </c>
      <c r="AG22" s="293"/>
    </row>
    <row r="23" spans="1:33" x14ac:dyDescent="0.3">
      <c r="A23" s="294" t="s">
        <v>241</v>
      </c>
      <c r="B23" s="292">
        <v>-969.77499999999998</v>
      </c>
      <c r="C23" s="293">
        <v>569.32899999999995</v>
      </c>
      <c r="D23" s="293">
        <v>-248.31200000000001</v>
      </c>
      <c r="E23" s="293">
        <v>2087.404</v>
      </c>
      <c r="F23" s="292">
        <v>-771.27200000000005</v>
      </c>
      <c r="G23" s="293">
        <v>1315.508</v>
      </c>
      <c r="H23" s="293">
        <v>331.87799999999999</v>
      </c>
      <c r="I23" s="293">
        <v>-1885.865</v>
      </c>
      <c r="J23" s="292">
        <v>3589.9450000000002</v>
      </c>
      <c r="K23" s="293">
        <v>5478.4790000000003</v>
      </c>
      <c r="L23" s="293">
        <v>5813.2520000000004</v>
      </c>
      <c r="M23" s="293">
        <v>1065.1010000000001</v>
      </c>
      <c r="N23" s="292">
        <v>4854.8119999999999</v>
      </c>
      <c r="O23" s="293">
        <v>4032.6329999999998</v>
      </c>
      <c r="P23" s="293">
        <v>1143.376</v>
      </c>
      <c r="Q23" s="293">
        <v>850.76</v>
      </c>
      <c r="R23" s="292">
        <v>1218.3699999999999</v>
      </c>
      <c r="S23" s="293">
        <v>2036.06</v>
      </c>
      <c r="T23" s="293">
        <v>1397.8689999999999</v>
      </c>
      <c r="U23" s="293">
        <v>-122.94499999999999</v>
      </c>
      <c r="V23" s="292">
        <v>1470.923</v>
      </c>
      <c r="W23" s="293">
        <v>42.893000000000001</v>
      </c>
      <c r="X23" s="293">
        <v>-470.63499999999999</v>
      </c>
      <c r="Y23" s="293">
        <v>-3216.45</v>
      </c>
      <c r="Z23" s="292">
        <v>1746.431</v>
      </c>
      <c r="AA23" s="293">
        <v>154.821</v>
      </c>
      <c r="AB23" s="293">
        <v>1011.816</v>
      </c>
      <c r="AC23" s="293">
        <v>-767.13599999999997</v>
      </c>
      <c r="AD23" s="292">
        <v>1421.078</v>
      </c>
      <c r="AE23" s="293">
        <v>583.35599999999999</v>
      </c>
      <c r="AF23" s="293">
        <v>1234.6890000000001</v>
      </c>
      <c r="AG23" s="293"/>
    </row>
    <row r="24" spans="1:33" x14ac:dyDescent="0.3">
      <c r="A24" s="294" t="s">
        <v>242</v>
      </c>
      <c r="B24" s="292">
        <v>1243.8240000000001</v>
      </c>
      <c r="C24" s="293">
        <v>-3507.1790000000001</v>
      </c>
      <c r="D24" s="293">
        <v>-7335.6409999999996</v>
      </c>
      <c r="E24" s="293">
        <v>-3514.9789999999998</v>
      </c>
      <c r="F24" s="292">
        <v>3296.2570000000001</v>
      </c>
      <c r="G24" s="293">
        <v>164.16300000000001</v>
      </c>
      <c r="H24" s="293">
        <v>-3729.732</v>
      </c>
      <c r="I24" s="293">
        <v>-9749.4719999999998</v>
      </c>
      <c r="J24" s="292">
        <v>5786.0690000000004</v>
      </c>
      <c r="K24" s="293">
        <v>7821.357</v>
      </c>
      <c r="L24" s="293">
        <v>6541.5910000000003</v>
      </c>
      <c r="M24" s="293">
        <v>415.20299999999997</v>
      </c>
      <c r="N24" s="292">
        <v>12367.537</v>
      </c>
      <c r="O24" s="293">
        <v>11463.441000000001</v>
      </c>
      <c r="P24" s="293">
        <v>7518.5240000000003</v>
      </c>
      <c r="Q24" s="293">
        <v>6861.1170000000002</v>
      </c>
      <c r="R24" s="292">
        <v>7461.9989999999998</v>
      </c>
      <c r="S24" s="293">
        <v>2527.4699999999998</v>
      </c>
      <c r="T24" s="293">
        <v>4244.1189999999997</v>
      </c>
      <c r="U24" s="293">
        <v>-3324.33</v>
      </c>
      <c r="V24" s="292">
        <v>-498.54</v>
      </c>
      <c r="W24" s="293">
        <v>-72.165999999999997</v>
      </c>
      <c r="X24" s="293">
        <v>-1722.0820000000001</v>
      </c>
      <c r="Y24" s="293">
        <v>-2914.2420000000002</v>
      </c>
      <c r="Z24" s="292">
        <v>-52.156999999999996</v>
      </c>
      <c r="AA24" s="293">
        <v>-135.34</v>
      </c>
      <c r="AB24" s="293">
        <v>-1138.0170000000001</v>
      </c>
      <c r="AC24" s="293">
        <v>-1619.2729999999999</v>
      </c>
      <c r="AD24" s="292">
        <v>929.33</v>
      </c>
      <c r="AE24" s="293">
        <v>-287.69799999999998</v>
      </c>
      <c r="AF24" s="293">
        <v>10.49</v>
      </c>
      <c r="AG24" s="293"/>
    </row>
    <row r="25" spans="1:33" x14ac:dyDescent="0.3">
      <c r="A25" s="289" t="s">
        <v>215</v>
      </c>
      <c r="B25" s="292">
        <v>0</v>
      </c>
      <c r="C25" s="293">
        <v>0</v>
      </c>
      <c r="D25" s="293">
        <v>0</v>
      </c>
      <c r="E25" s="293">
        <v>0</v>
      </c>
      <c r="F25" s="292">
        <v>0</v>
      </c>
      <c r="G25" s="293">
        <v>0</v>
      </c>
      <c r="H25" s="293">
        <v>0</v>
      </c>
      <c r="I25" s="293">
        <v>0</v>
      </c>
      <c r="J25" s="292">
        <v>0</v>
      </c>
      <c r="K25" s="293">
        <v>0</v>
      </c>
      <c r="L25" s="293">
        <v>0</v>
      </c>
      <c r="M25" s="293">
        <v>0</v>
      </c>
      <c r="N25" s="292">
        <v>0</v>
      </c>
      <c r="O25" s="293">
        <v>0</v>
      </c>
      <c r="P25" s="293">
        <v>0</v>
      </c>
      <c r="Q25" s="293">
        <v>0</v>
      </c>
      <c r="R25" s="292">
        <v>0</v>
      </c>
      <c r="S25" s="293">
        <v>0</v>
      </c>
      <c r="T25" s="293">
        <v>0</v>
      </c>
      <c r="U25" s="293">
        <v>0</v>
      </c>
      <c r="V25" s="292">
        <v>0</v>
      </c>
      <c r="W25" s="293">
        <v>0</v>
      </c>
      <c r="X25" s="293">
        <v>0</v>
      </c>
      <c r="Y25" s="293">
        <v>0</v>
      </c>
      <c r="Z25" s="292">
        <v>0</v>
      </c>
      <c r="AA25" s="293">
        <v>0</v>
      </c>
      <c r="AB25" s="293">
        <v>0</v>
      </c>
      <c r="AC25" s="293">
        <v>0</v>
      </c>
      <c r="AD25" s="292">
        <v>0</v>
      </c>
      <c r="AE25" s="293">
        <v>0</v>
      </c>
      <c r="AF25" s="293">
        <v>0</v>
      </c>
      <c r="AG25" s="293"/>
    </row>
    <row r="26" spans="1:33" x14ac:dyDescent="0.3">
      <c r="A26" s="294" t="s">
        <v>243</v>
      </c>
      <c r="B26" s="292">
        <v>-85</v>
      </c>
      <c r="C26" s="293">
        <v>-3632.3870000000002</v>
      </c>
      <c r="D26" s="293">
        <v>-3582.681</v>
      </c>
      <c r="E26" s="293">
        <v>-3553.4630000000002</v>
      </c>
      <c r="F26" s="292">
        <v>8.4000000000000005E-2</v>
      </c>
      <c r="G26" s="293">
        <v>0.75800000000000001</v>
      </c>
      <c r="H26" s="293">
        <v>-6.2E-2</v>
      </c>
      <c r="I26" s="293">
        <v>-0.627</v>
      </c>
      <c r="J26" s="292">
        <v>0</v>
      </c>
      <c r="K26" s="293">
        <v>0</v>
      </c>
      <c r="L26" s="293">
        <v>-933.50599999999997</v>
      </c>
      <c r="M26" s="293">
        <v>-932.44899999999996</v>
      </c>
      <c r="N26" s="292">
        <v>0</v>
      </c>
      <c r="O26" s="293">
        <v>0</v>
      </c>
      <c r="P26" s="293">
        <v>0</v>
      </c>
      <c r="Q26" s="293">
        <v>-4547.0290000000005</v>
      </c>
      <c r="R26" s="292">
        <v>0</v>
      </c>
      <c r="S26" s="293">
        <v>0</v>
      </c>
      <c r="T26" s="293">
        <v>0</v>
      </c>
      <c r="U26" s="293">
        <v>0</v>
      </c>
      <c r="V26" s="292">
        <v>0</v>
      </c>
      <c r="W26" s="293">
        <v>0</v>
      </c>
      <c r="X26" s="293">
        <v>0</v>
      </c>
      <c r="Y26" s="293">
        <v>0</v>
      </c>
      <c r="Z26" s="292">
        <v>0</v>
      </c>
      <c r="AA26" s="293">
        <v>0</v>
      </c>
      <c r="AB26" s="293">
        <v>0</v>
      </c>
      <c r="AC26" s="293">
        <v>0</v>
      </c>
      <c r="AD26" s="292">
        <v>0</v>
      </c>
      <c r="AE26" s="293">
        <v>0</v>
      </c>
      <c r="AF26" s="293">
        <v>0</v>
      </c>
      <c r="AG26" s="293"/>
    </row>
    <row r="27" spans="1:33" x14ac:dyDescent="0.3">
      <c r="A27" s="289" t="s">
        <v>216</v>
      </c>
      <c r="B27" s="292">
        <v>0</v>
      </c>
      <c r="C27" s="293">
        <v>0</v>
      </c>
      <c r="D27" s="293">
        <v>0</v>
      </c>
      <c r="E27" s="293">
        <v>0</v>
      </c>
      <c r="F27" s="292">
        <v>0</v>
      </c>
      <c r="G27" s="293">
        <v>0</v>
      </c>
      <c r="H27" s="293">
        <v>0</v>
      </c>
      <c r="I27" s="293">
        <v>0</v>
      </c>
      <c r="J27" s="292">
        <v>0</v>
      </c>
      <c r="K27" s="293">
        <v>0</v>
      </c>
      <c r="L27" s="293">
        <v>0</v>
      </c>
      <c r="M27" s="293">
        <v>0</v>
      </c>
      <c r="N27" s="292">
        <v>0</v>
      </c>
      <c r="O27" s="293">
        <v>0</v>
      </c>
      <c r="P27" s="293">
        <v>0</v>
      </c>
      <c r="Q27" s="293">
        <v>0</v>
      </c>
      <c r="R27" s="292">
        <v>0</v>
      </c>
      <c r="S27" s="293">
        <v>0</v>
      </c>
      <c r="T27" s="293">
        <v>0</v>
      </c>
      <c r="U27" s="293">
        <v>0</v>
      </c>
      <c r="V27" s="292">
        <v>0</v>
      </c>
      <c r="W27" s="293">
        <v>0</v>
      </c>
      <c r="X27" s="293">
        <v>0</v>
      </c>
      <c r="Y27" s="293">
        <v>0</v>
      </c>
      <c r="Z27" s="292">
        <v>0</v>
      </c>
      <c r="AA27" s="293">
        <v>0</v>
      </c>
      <c r="AB27" s="293">
        <v>0</v>
      </c>
      <c r="AC27" s="293">
        <v>0</v>
      </c>
      <c r="AD27" s="292">
        <v>0</v>
      </c>
      <c r="AE27" s="293">
        <v>0</v>
      </c>
      <c r="AF27" s="293">
        <v>0</v>
      </c>
      <c r="AG27" s="293"/>
    </row>
    <row r="28" spans="1:33" x14ac:dyDescent="0.3">
      <c r="A28" s="289" t="s">
        <v>217</v>
      </c>
      <c r="B28" s="292">
        <v>0</v>
      </c>
      <c r="C28" s="293">
        <v>0</v>
      </c>
      <c r="D28" s="293">
        <v>0</v>
      </c>
      <c r="E28" s="293">
        <v>0</v>
      </c>
      <c r="F28" s="292">
        <v>0</v>
      </c>
      <c r="G28" s="293">
        <v>0</v>
      </c>
      <c r="H28" s="293">
        <v>0</v>
      </c>
      <c r="I28" s="293">
        <v>0</v>
      </c>
      <c r="J28" s="292">
        <v>0</v>
      </c>
      <c r="K28" s="293">
        <v>0</v>
      </c>
      <c r="L28" s="293">
        <v>0</v>
      </c>
      <c r="M28" s="293">
        <v>0</v>
      </c>
      <c r="N28" s="292">
        <v>0</v>
      </c>
      <c r="O28" s="293">
        <v>0</v>
      </c>
      <c r="P28" s="293">
        <v>0</v>
      </c>
      <c r="Q28" s="293">
        <v>0</v>
      </c>
      <c r="R28" s="292">
        <v>0</v>
      </c>
      <c r="S28" s="293">
        <v>0</v>
      </c>
      <c r="T28" s="293">
        <v>0</v>
      </c>
      <c r="U28" s="293">
        <v>0</v>
      </c>
      <c r="V28" s="292">
        <v>0</v>
      </c>
      <c r="W28" s="293">
        <v>0</v>
      </c>
      <c r="X28" s="293">
        <v>0</v>
      </c>
      <c r="Y28" s="293">
        <v>0</v>
      </c>
      <c r="Z28" s="292">
        <v>0</v>
      </c>
      <c r="AA28" s="293">
        <v>0</v>
      </c>
      <c r="AB28" s="293">
        <v>0</v>
      </c>
      <c r="AC28" s="293">
        <v>0</v>
      </c>
      <c r="AD28" s="292">
        <v>0</v>
      </c>
      <c r="AE28" s="293">
        <v>0</v>
      </c>
      <c r="AF28" s="293">
        <v>0</v>
      </c>
      <c r="AG28" s="293"/>
    </row>
    <row r="29" spans="1:33" x14ac:dyDescent="0.3">
      <c r="A29" s="289" t="s">
        <v>218</v>
      </c>
      <c r="B29" s="292">
        <v>0</v>
      </c>
      <c r="C29" s="293">
        <v>0</v>
      </c>
      <c r="D29" s="293">
        <v>0</v>
      </c>
      <c r="E29" s="293">
        <v>0</v>
      </c>
      <c r="F29" s="292">
        <v>0</v>
      </c>
      <c r="G29" s="293">
        <v>0</v>
      </c>
      <c r="H29" s="293">
        <v>0</v>
      </c>
      <c r="I29" s="293">
        <v>0</v>
      </c>
      <c r="J29" s="292">
        <v>0</v>
      </c>
      <c r="K29" s="293">
        <v>0</v>
      </c>
      <c r="L29" s="293">
        <v>0</v>
      </c>
      <c r="M29" s="293">
        <v>0</v>
      </c>
      <c r="N29" s="292">
        <v>0</v>
      </c>
      <c r="O29" s="293">
        <v>0</v>
      </c>
      <c r="P29" s="293">
        <v>0</v>
      </c>
      <c r="Q29" s="293">
        <v>0</v>
      </c>
      <c r="R29" s="292">
        <v>0</v>
      </c>
      <c r="S29" s="293">
        <v>0</v>
      </c>
      <c r="T29" s="293">
        <v>0</v>
      </c>
      <c r="U29" s="293">
        <v>0</v>
      </c>
      <c r="V29" s="292">
        <v>0</v>
      </c>
      <c r="W29" s="293">
        <v>0</v>
      </c>
      <c r="X29" s="293">
        <v>0</v>
      </c>
      <c r="Y29" s="293">
        <v>0</v>
      </c>
      <c r="Z29" s="292">
        <v>0</v>
      </c>
      <c r="AA29" s="293">
        <v>0</v>
      </c>
      <c r="AB29" s="293">
        <v>0</v>
      </c>
      <c r="AC29" s="293">
        <v>0</v>
      </c>
      <c r="AD29" s="292">
        <v>0</v>
      </c>
      <c r="AE29" s="293">
        <v>0</v>
      </c>
      <c r="AF29" s="293">
        <v>0</v>
      </c>
      <c r="AG29" s="293"/>
    </row>
    <row r="30" spans="1:33" x14ac:dyDescent="0.3">
      <c r="A30" s="294" t="s">
        <v>244</v>
      </c>
      <c r="B30" s="292">
        <v>93.009</v>
      </c>
      <c r="C30" s="293">
        <v>189.15299999999999</v>
      </c>
      <c r="D30" s="293">
        <v>301.34699999999998</v>
      </c>
      <c r="E30" s="293">
        <v>444.67899999999997</v>
      </c>
      <c r="F30" s="292">
        <v>151.20599999999999</v>
      </c>
      <c r="G30" s="293">
        <v>221.97</v>
      </c>
      <c r="H30" s="293">
        <v>378.59</v>
      </c>
      <c r="I30" s="293">
        <v>531.42600000000004</v>
      </c>
      <c r="J30" s="292">
        <v>118.223</v>
      </c>
      <c r="K30" s="293">
        <v>207.92599999999999</v>
      </c>
      <c r="L30" s="293">
        <v>294.39499999999998</v>
      </c>
      <c r="M30" s="293">
        <v>380.863</v>
      </c>
      <c r="N30" s="292">
        <v>116.09699999999999</v>
      </c>
      <c r="O30" s="293">
        <v>194.96899999999999</v>
      </c>
      <c r="P30" s="293">
        <v>260.26299999999998</v>
      </c>
      <c r="Q30" s="293">
        <v>329.14400000000001</v>
      </c>
      <c r="R30" s="292">
        <v>75.811999999999998</v>
      </c>
      <c r="S30" s="293">
        <v>162.04599999999999</v>
      </c>
      <c r="T30" s="293">
        <v>236.90700000000001</v>
      </c>
      <c r="U30" s="293">
        <v>353.23200000000003</v>
      </c>
      <c r="V30" s="292">
        <v>111.05200000000001</v>
      </c>
      <c r="W30" s="293">
        <v>209.42500000000001</v>
      </c>
      <c r="X30" s="293">
        <v>315.66199999999998</v>
      </c>
      <c r="Y30" s="293">
        <v>422.065</v>
      </c>
      <c r="Z30" s="292">
        <v>0</v>
      </c>
      <c r="AA30" s="293">
        <v>0</v>
      </c>
      <c r="AB30" s="293">
        <v>0</v>
      </c>
      <c r="AC30" s="293">
        <v>0</v>
      </c>
      <c r="AD30" s="292">
        <v>0</v>
      </c>
      <c r="AE30" s="293">
        <v>8.2219999999999995</v>
      </c>
      <c r="AF30" s="293">
        <v>2.6659999999999999</v>
      </c>
      <c r="AG30" s="293"/>
    </row>
    <row r="31" spans="1:33" x14ac:dyDescent="0.3">
      <c r="A31" s="294" t="s">
        <v>245</v>
      </c>
      <c r="B31" s="292">
        <v>5713.5039999999999</v>
      </c>
      <c r="C31" s="293">
        <v>9882.1820000000007</v>
      </c>
      <c r="D31" s="293">
        <v>14262.86</v>
      </c>
      <c r="E31" s="293">
        <v>23234.806</v>
      </c>
      <c r="F31" s="292">
        <v>2080.6990000000001</v>
      </c>
      <c r="G31" s="293">
        <v>9254.2309999999998</v>
      </c>
      <c r="H31" s="293">
        <v>16917.073</v>
      </c>
      <c r="I31" s="293">
        <v>19679.557000000001</v>
      </c>
      <c r="J31" s="292">
        <v>20709.862000000001</v>
      </c>
      <c r="K31" s="293">
        <v>24869.112000000001</v>
      </c>
      <c r="L31" s="293">
        <v>30004.34</v>
      </c>
      <c r="M31" s="293">
        <v>31130.266</v>
      </c>
      <c r="N31" s="292">
        <v>8712.9320000000007</v>
      </c>
      <c r="O31" s="293">
        <v>13304.893</v>
      </c>
      <c r="P31" s="293">
        <v>18694.904999999999</v>
      </c>
      <c r="Q31" s="293">
        <v>21955.138999999999</v>
      </c>
      <c r="R31" s="292">
        <v>-47513.760999999999</v>
      </c>
      <c r="S31" s="293">
        <v>-49820.743000000002</v>
      </c>
      <c r="T31" s="293">
        <v>-46798.044000000002</v>
      </c>
      <c r="U31" s="293">
        <v>-30068.344000000001</v>
      </c>
      <c r="V31" s="292">
        <v>3880.5279999999998</v>
      </c>
      <c r="W31" s="293">
        <v>6064.6769999999997</v>
      </c>
      <c r="X31" s="293">
        <v>12136.177</v>
      </c>
      <c r="Y31" s="293">
        <v>24044.174999999999</v>
      </c>
      <c r="Z31" s="292">
        <v>4000.9140000000002</v>
      </c>
      <c r="AA31" s="293">
        <v>11597.263999999999</v>
      </c>
      <c r="AB31" s="293">
        <v>17224.116000000002</v>
      </c>
      <c r="AC31" s="293">
        <v>34248.415000000001</v>
      </c>
      <c r="AD31" s="292">
        <v>4479.5940000000001</v>
      </c>
      <c r="AE31" s="293">
        <v>4047.6379999999999</v>
      </c>
      <c r="AF31" s="293">
        <v>10020.763999999999</v>
      </c>
      <c r="AG31" s="293"/>
    </row>
    <row r="32" spans="1:33" x14ac:dyDescent="0.3">
      <c r="A32" s="289" t="s">
        <v>219</v>
      </c>
      <c r="B32" s="292">
        <v>6708.4040000000005</v>
      </c>
      <c r="C32" s="293">
        <v>15637.868</v>
      </c>
      <c r="D32" s="293">
        <v>21498.165000000001</v>
      </c>
      <c r="E32" s="293">
        <v>30850.076000000001</v>
      </c>
      <c r="F32" s="292">
        <v>2938.8389999999999</v>
      </c>
      <c r="G32" s="293">
        <v>11375.714</v>
      </c>
      <c r="H32" s="293">
        <v>20197.241999999998</v>
      </c>
      <c r="I32" s="293">
        <v>25786.37</v>
      </c>
      <c r="J32" s="292">
        <v>11806.224</v>
      </c>
      <c r="K32" s="293">
        <v>17954.785</v>
      </c>
      <c r="L32" s="293">
        <v>26729.690999999999</v>
      </c>
      <c r="M32" s="293">
        <v>31433.09</v>
      </c>
      <c r="N32" s="292">
        <v>8387.1769999999997</v>
      </c>
      <c r="O32" s="293">
        <v>15400.616</v>
      </c>
      <c r="P32" s="293">
        <v>21858.300999999999</v>
      </c>
      <c r="Q32" s="293">
        <v>29309.923999999999</v>
      </c>
      <c r="R32" s="292">
        <v>5342.8090000000002</v>
      </c>
      <c r="S32" s="293">
        <v>6325.21</v>
      </c>
      <c r="T32" s="293">
        <v>10650.653</v>
      </c>
      <c r="U32" s="293">
        <v>15215.48</v>
      </c>
      <c r="V32" s="292">
        <v>3170.4209999999998</v>
      </c>
      <c r="W32" s="293">
        <v>5527.0119999999997</v>
      </c>
      <c r="X32" s="293">
        <v>10546.83</v>
      </c>
      <c r="Y32" s="293">
        <v>15236.923000000001</v>
      </c>
      <c r="Z32" s="292">
        <v>4952.5709999999999</v>
      </c>
      <c r="AA32" s="293">
        <v>12470.98</v>
      </c>
      <c r="AB32" s="293">
        <v>18768.344000000001</v>
      </c>
      <c r="AC32" s="293">
        <v>25939.142</v>
      </c>
      <c r="AD32" s="292">
        <v>4811.067</v>
      </c>
      <c r="AE32" s="293">
        <v>4931.6760000000004</v>
      </c>
      <c r="AF32" s="293">
        <v>8993.1119999999992</v>
      </c>
      <c r="AG32" s="293"/>
    </row>
    <row r="33" spans="1:33" x14ac:dyDescent="0.3">
      <c r="A33" s="289" t="s">
        <v>220</v>
      </c>
      <c r="B33" s="292">
        <v>0</v>
      </c>
      <c r="C33" s="293">
        <v>0</v>
      </c>
      <c r="D33" s="293">
        <v>0</v>
      </c>
      <c r="E33" s="293">
        <v>0</v>
      </c>
      <c r="F33" s="292">
        <v>0</v>
      </c>
      <c r="G33" s="293">
        <v>0</v>
      </c>
      <c r="H33" s="293">
        <v>0</v>
      </c>
      <c r="I33" s="293">
        <v>0</v>
      </c>
      <c r="J33" s="292">
        <v>0</v>
      </c>
      <c r="K33" s="293">
        <v>0</v>
      </c>
      <c r="L33" s="293">
        <v>0</v>
      </c>
      <c r="M33" s="293">
        <v>0</v>
      </c>
      <c r="N33" s="292">
        <v>0</v>
      </c>
      <c r="O33" s="293">
        <v>0</v>
      </c>
      <c r="P33" s="293">
        <v>0</v>
      </c>
      <c r="Q33" s="293">
        <v>0</v>
      </c>
      <c r="R33" s="292">
        <v>0</v>
      </c>
      <c r="S33" s="293">
        <v>0</v>
      </c>
      <c r="T33" s="293">
        <v>0</v>
      </c>
      <c r="U33" s="293">
        <v>0</v>
      </c>
      <c r="V33" s="292">
        <v>0</v>
      </c>
      <c r="W33" s="293">
        <v>0</v>
      </c>
      <c r="X33" s="293">
        <v>0</v>
      </c>
      <c r="Y33" s="293">
        <v>0</v>
      </c>
      <c r="Z33" s="292">
        <v>0</v>
      </c>
      <c r="AA33" s="293">
        <v>0</v>
      </c>
      <c r="AB33" s="293">
        <v>0</v>
      </c>
      <c r="AC33" s="293">
        <v>0</v>
      </c>
      <c r="AD33" s="292">
        <v>0</v>
      </c>
      <c r="AE33" s="293">
        <v>0</v>
      </c>
      <c r="AF33" s="293">
        <v>0</v>
      </c>
      <c r="AG33" s="293"/>
    </row>
    <row r="34" spans="1:33" x14ac:dyDescent="0.3">
      <c r="A34" s="289" t="s">
        <v>221</v>
      </c>
      <c r="B34" s="292">
        <v>0</v>
      </c>
      <c r="C34" s="293">
        <v>0</v>
      </c>
      <c r="D34" s="293">
        <v>0</v>
      </c>
      <c r="E34" s="293">
        <v>0</v>
      </c>
      <c r="F34" s="292">
        <v>0</v>
      </c>
      <c r="G34" s="293">
        <v>0</v>
      </c>
      <c r="H34" s="293">
        <v>0</v>
      </c>
      <c r="I34" s="293">
        <v>0</v>
      </c>
      <c r="J34" s="292">
        <v>0</v>
      </c>
      <c r="K34" s="293">
        <v>0</v>
      </c>
      <c r="L34" s="293">
        <v>0</v>
      </c>
      <c r="M34" s="293">
        <v>0</v>
      </c>
      <c r="N34" s="292">
        <v>0</v>
      </c>
      <c r="O34" s="293">
        <v>0</v>
      </c>
      <c r="P34" s="293">
        <v>0</v>
      </c>
      <c r="Q34" s="293">
        <v>0</v>
      </c>
      <c r="R34" s="292">
        <v>0</v>
      </c>
      <c r="S34" s="293">
        <v>0</v>
      </c>
      <c r="T34" s="293">
        <v>0</v>
      </c>
      <c r="U34" s="293">
        <v>0</v>
      </c>
      <c r="V34" s="292">
        <v>0</v>
      </c>
      <c r="W34" s="293">
        <v>0</v>
      </c>
      <c r="X34" s="293">
        <v>0</v>
      </c>
      <c r="Y34" s="293">
        <v>0</v>
      </c>
      <c r="Z34" s="292">
        <v>0</v>
      </c>
      <c r="AA34" s="293">
        <v>0</v>
      </c>
      <c r="AB34" s="293">
        <v>0</v>
      </c>
      <c r="AC34" s="293">
        <v>0</v>
      </c>
      <c r="AD34" s="292">
        <v>0</v>
      </c>
      <c r="AE34" s="293">
        <v>0</v>
      </c>
      <c r="AF34" s="293">
        <v>0</v>
      </c>
      <c r="AG34" s="293"/>
    </row>
    <row r="35" spans="1:33" x14ac:dyDescent="0.3">
      <c r="A35" s="289" t="s">
        <v>222</v>
      </c>
      <c r="B35" s="292">
        <v>-2289.25</v>
      </c>
      <c r="C35" s="293">
        <v>-4641.9709999999995</v>
      </c>
      <c r="D35" s="293">
        <v>-7036.96</v>
      </c>
      <c r="E35" s="293">
        <v>-9707.3240000000005</v>
      </c>
      <c r="F35" s="292">
        <v>-2406.7260000000001</v>
      </c>
      <c r="G35" s="293">
        <v>-4983.0780000000004</v>
      </c>
      <c r="H35" s="293">
        <v>-7844.5280000000002</v>
      </c>
      <c r="I35" s="293">
        <v>-10402.021000000001</v>
      </c>
      <c r="J35" s="292">
        <v>-2528.2289999999998</v>
      </c>
      <c r="K35" s="293">
        <v>-5413.3050000000003</v>
      </c>
      <c r="L35" s="293">
        <v>-7726.1869999999999</v>
      </c>
      <c r="M35" s="293">
        <v>-10482.168</v>
      </c>
      <c r="N35" s="292">
        <v>-2302.422</v>
      </c>
      <c r="O35" s="293">
        <v>-4508.5709999999999</v>
      </c>
      <c r="P35" s="293">
        <v>-6782.6750000000002</v>
      </c>
      <c r="Q35" s="293">
        <v>-9135.5310000000009</v>
      </c>
      <c r="R35" s="292">
        <v>-2808.741</v>
      </c>
      <c r="S35" s="293">
        <v>-5024.5240000000003</v>
      </c>
      <c r="T35" s="293">
        <v>-7324.5860000000002</v>
      </c>
      <c r="U35" s="293">
        <v>-9459.3770000000004</v>
      </c>
      <c r="V35" s="292">
        <v>-2111.1990000000001</v>
      </c>
      <c r="W35" s="293">
        <v>-4134.2860000000001</v>
      </c>
      <c r="X35" s="293">
        <v>-5663.5630000000001</v>
      </c>
      <c r="Y35" s="293">
        <v>-7654.3339999999998</v>
      </c>
      <c r="Z35" s="292">
        <v>-1920.4190000000001</v>
      </c>
      <c r="AA35" s="293">
        <v>-3742.1060000000002</v>
      </c>
      <c r="AB35" s="293">
        <v>-5807.0339999999997</v>
      </c>
      <c r="AC35" s="293">
        <v>-7978.72</v>
      </c>
      <c r="AD35" s="292">
        <v>-1850.0170000000001</v>
      </c>
      <c r="AE35" s="293">
        <v>-4042.2930000000001</v>
      </c>
      <c r="AF35" s="293">
        <v>-5798.9970000000003</v>
      </c>
      <c r="AG35" s="293"/>
    </row>
    <row r="36" spans="1:33" x14ac:dyDescent="0.3">
      <c r="A36" s="289" t="s">
        <v>223</v>
      </c>
      <c r="B36" s="292">
        <v>-25.266999999999999</v>
      </c>
      <c r="C36" s="293">
        <v>-66.911000000000001</v>
      </c>
      <c r="D36" s="293">
        <v>-95.394999999999996</v>
      </c>
      <c r="E36" s="293">
        <v>-120.134</v>
      </c>
      <c r="F36" s="292">
        <v>-25.533000000000001</v>
      </c>
      <c r="G36" s="293">
        <v>-51.725000000000001</v>
      </c>
      <c r="H36" s="293">
        <v>-44.936</v>
      </c>
      <c r="I36" s="293">
        <v>-102.675</v>
      </c>
      <c r="J36" s="292">
        <v>-23.672000000000001</v>
      </c>
      <c r="K36" s="293">
        <v>-46.329000000000001</v>
      </c>
      <c r="L36" s="293">
        <v>-62.091999999999999</v>
      </c>
      <c r="M36" s="293">
        <v>-72.861000000000004</v>
      </c>
      <c r="N36" s="292">
        <v>-15.026999999999999</v>
      </c>
      <c r="O36" s="293">
        <v>-25.885999999999999</v>
      </c>
      <c r="P36" s="293">
        <v>-44.817999999999998</v>
      </c>
      <c r="Q36" s="293">
        <v>-60.173999999999999</v>
      </c>
      <c r="R36" s="292">
        <v>-16.899000000000001</v>
      </c>
      <c r="S36" s="293">
        <v>-36.244</v>
      </c>
      <c r="T36" s="293">
        <v>-60.622999999999998</v>
      </c>
      <c r="U36" s="293">
        <v>-89.268000000000001</v>
      </c>
      <c r="V36" s="292">
        <v>-204.59700000000001</v>
      </c>
      <c r="W36" s="293">
        <v>-417.70600000000002</v>
      </c>
      <c r="X36" s="293">
        <v>-648.69100000000003</v>
      </c>
      <c r="Y36" s="293">
        <v>-675.55</v>
      </c>
      <c r="Z36" s="292">
        <v>-123.203</v>
      </c>
      <c r="AA36" s="293">
        <v>-305.26799999999997</v>
      </c>
      <c r="AB36" s="293">
        <v>-548.16899999999998</v>
      </c>
      <c r="AC36" s="293">
        <v>-685.846</v>
      </c>
      <c r="AD36" s="292">
        <v>-138.256</v>
      </c>
      <c r="AE36" s="293">
        <v>-206.50899999999999</v>
      </c>
      <c r="AF36" s="293">
        <v>-345.58</v>
      </c>
      <c r="AG36" s="293"/>
    </row>
    <row r="37" spans="1:33" x14ac:dyDescent="0.3">
      <c r="A37" s="289" t="s">
        <v>224</v>
      </c>
      <c r="B37" s="292">
        <v>2715.8040000000001</v>
      </c>
      <c r="C37" s="293">
        <v>3456.8220000000001</v>
      </c>
      <c r="D37" s="293">
        <v>5396.951</v>
      </c>
      <c r="E37" s="293">
        <v>6722.77</v>
      </c>
      <c r="F37" s="292">
        <v>4463.085</v>
      </c>
      <c r="G37" s="293">
        <v>6003.902</v>
      </c>
      <c r="H37" s="293">
        <v>7535.4219999999996</v>
      </c>
      <c r="I37" s="293">
        <v>8816.6319999999996</v>
      </c>
      <c r="J37" s="292">
        <v>3834.578</v>
      </c>
      <c r="K37" s="293">
        <v>5152.7749999999996</v>
      </c>
      <c r="L37" s="293">
        <v>7639.482</v>
      </c>
      <c r="M37" s="293">
        <v>8681.4779999999992</v>
      </c>
      <c r="N37" s="292">
        <v>3143.58</v>
      </c>
      <c r="O37" s="293">
        <v>5345.5829999999996</v>
      </c>
      <c r="P37" s="293">
        <v>7456.848</v>
      </c>
      <c r="Q37" s="293">
        <v>9166.6020000000008</v>
      </c>
      <c r="R37" s="292">
        <v>19097.912</v>
      </c>
      <c r="S37" s="293">
        <v>14763.291999999999</v>
      </c>
      <c r="T37" s="293">
        <v>15257.682000000001</v>
      </c>
      <c r="U37" s="293">
        <v>12118.013999999999</v>
      </c>
      <c r="V37" s="292">
        <v>4815.8059999999996</v>
      </c>
      <c r="W37" s="293">
        <v>5844.3760000000002</v>
      </c>
      <c r="X37" s="293">
        <v>6485.8540000000003</v>
      </c>
      <c r="Y37" s="293">
        <v>7014.3090000000002</v>
      </c>
      <c r="Z37" s="292">
        <v>1511.326</v>
      </c>
      <c r="AA37" s="293">
        <v>2147.8150000000001</v>
      </c>
      <c r="AB37" s="293">
        <v>1608.127</v>
      </c>
      <c r="AC37" s="293">
        <v>812.21600000000001</v>
      </c>
      <c r="AD37" s="292">
        <v>1007.745</v>
      </c>
      <c r="AE37" s="293">
        <v>1034.7729999999999</v>
      </c>
      <c r="AF37" s="293">
        <v>1686.5319999999999</v>
      </c>
      <c r="AG37" s="293"/>
    </row>
    <row r="38" spans="1:33" x14ac:dyDescent="0.3">
      <c r="A38" s="289" t="s">
        <v>225</v>
      </c>
      <c r="B38" s="292">
        <v>0</v>
      </c>
      <c r="C38" s="293">
        <v>0</v>
      </c>
      <c r="D38" s="293">
        <v>0</v>
      </c>
      <c r="E38" s="293">
        <v>0</v>
      </c>
      <c r="F38" s="292">
        <v>0</v>
      </c>
      <c r="G38" s="293">
        <v>0</v>
      </c>
      <c r="H38" s="293">
        <v>0</v>
      </c>
      <c r="I38" s="293">
        <v>0</v>
      </c>
      <c r="J38" s="292">
        <v>0</v>
      </c>
      <c r="K38" s="293">
        <v>0</v>
      </c>
      <c r="L38" s="293">
        <v>0</v>
      </c>
      <c r="M38" s="293">
        <v>0</v>
      </c>
      <c r="N38" s="292">
        <v>0</v>
      </c>
      <c r="O38" s="293">
        <v>0</v>
      </c>
      <c r="P38" s="293">
        <v>0</v>
      </c>
      <c r="Q38" s="293">
        <v>0</v>
      </c>
      <c r="R38" s="292">
        <v>0</v>
      </c>
      <c r="S38" s="293">
        <v>0</v>
      </c>
      <c r="T38" s="293">
        <v>0</v>
      </c>
      <c r="U38" s="293">
        <v>0</v>
      </c>
      <c r="V38" s="292">
        <v>0</v>
      </c>
      <c r="W38" s="293">
        <v>0</v>
      </c>
      <c r="X38" s="293">
        <v>-315.77800000000002</v>
      </c>
      <c r="Y38" s="293">
        <v>0</v>
      </c>
      <c r="Z38" s="292">
        <v>0</v>
      </c>
      <c r="AA38" s="293">
        <v>0</v>
      </c>
      <c r="AB38" s="293">
        <v>0</v>
      </c>
      <c r="AC38" s="293">
        <v>0</v>
      </c>
      <c r="AD38" s="292">
        <v>0</v>
      </c>
      <c r="AE38" s="293">
        <v>0</v>
      </c>
      <c r="AF38" s="293">
        <v>0</v>
      </c>
      <c r="AG38" s="293"/>
    </row>
    <row r="39" spans="1:33" ht="14.5" thickBot="1" x14ac:dyDescent="0.35">
      <c r="A39" s="338" t="s">
        <v>246</v>
      </c>
      <c r="B39" s="295">
        <v>6256.5829999999996</v>
      </c>
      <c r="C39" s="296">
        <v>16756.106</v>
      </c>
      <c r="D39" s="296">
        <v>23042.778999999999</v>
      </c>
      <c r="E39" s="296">
        <v>33714.495999999999</v>
      </c>
      <c r="F39" s="295">
        <v>856.947</v>
      </c>
      <c r="G39" s="296">
        <v>10303.165000000001</v>
      </c>
      <c r="H39" s="296">
        <v>20461.412</v>
      </c>
      <c r="I39" s="296">
        <v>27269.083999999999</v>
      </c>
      <c r="J39" s="295">
        <v>10476.203</v>
      </c>
      <c r="K39" s="296">
        <v>18168.986000000001</v>
      </c>
      <c r="L39" s="296">
        <v>26754.304</v>
      </c>
      <c r="M39" s="296">
        <v>33160.919000000002</v>
      </c>
      <c r="N39" s="295">
        <v>7530.9920000000002</v>
      </c>
      <c r="O39" s="296">
        <v>14537.718000000001</v>
      </c>
      <c r="P39" s="296">
        <v>21139.31</v>
      </c>
      <c r="Q39" s="296">
        <v>29218.679</v>
      </c>
      <c r="R39" s="295">
        <v>-10963.261</v>
      </c>
      <c r="S39" s="296">
        <v>-3449.8020000000001</v>
      </c>
      <c r="T39" s="296">
        <v>2656.9340000000002</v>
      </c>
      <c r="U39" s="296">
        <v>12467.575000000001</v>
      </c>
      <c r="V39" s="295">
        <v>261.21699999999998</v>
      </c>
      <c r="W39" s="296">
        <v>3399.2159999999999</v>
      </c>
      <c r="X39" s="296">
        <v>8760.07</v>
      </c>
      <c r="Y39" s="296">
        <v>15201.397999999999</v>
      </c>
      <c r="Z39" s="295">
        <v>5238.4610000000002</v>
      </c>
      <c r="AA39" s="296">
        <v>13760.003000000001</v>
      </c>
      <c r="AB39" s="296">
        <v>22419.081999999999</v>
      </c>
      <c r="AC39" s="296">
        <v>32419.8</v>
      </c>
      <c r="AD39" s="295">
        <v>5515.0829999999996</v>
      </c>
      <c r="AE39" s="296">
        <v>7732.6869999999999</v>
      </c>
      <c r="AF39" s="296">
        <v>12759.996999999999</v>
      </c>
      <c r="AG39" s="296"/>
    </row>
    <row r="40" spans="1:33" x14ac:dyDescent="0.3">
      <c r="A40" s="289"/>
      <c r="B40" s="239"/>
      <c r="F40" s="239"/>
      <c r="J40" s="239"/>
      <c r="N40" s="239"/>
      <c r="R40" s="239"/>
      <c r="V40" s="239"/>
      <c r="Z40" s="239"/>
      <c r="AD40" s="239"/>
    </row>
    <row r="41" spans="1:33" x14ac:dyDescent="0.3">
      <c r="A41" s="289" t="s">
        <v>226</v>
      </c>
      <c r="B41" s="239"/>
      <c r="F41" s="239"/>
      <c r="J41" s="239"/>
      <c r="N41" s="239"/>
      <c r="R41" s="239"/>
      <c r="V41" s="239"/>
      <c r="Z41" s="239"/>
      <c r="AD41" s="239"/>
    </row>
    <row r="42" spans="1:33" x14ac:dyDescent="0.3">
      <c r="A42" s="294" t="s">
        <v>276</v>
      </c>
      <c r="B42" s="292">
        <v>85</v>
      </c>
      <c r="C42" s="293">
        <v>0</v>
      </c>
      <c r="D42" s="293">
        <v>0</v>
      </c>
      <c r="E42" s="293">
        <v>0</v>
      </c>
      <c r="F42" s="292">
        <v>0</v>
      </c>
      <c r="G42" s="293">
        <v>-0.67400000000000004</v>
      </c>
      <c r="H42" s="293">
        <v>0.66700000000000004</v>
      </c>
      <c r="I42" s="293">
        <v>-26.01</v>
      </c>
      <c r="J42" s="292">
        <v>-63.082000000000001</v>
      </c>
      <c r="K42" s="293">
        <v>0</v>
      </c>
      <c r="L42" s="293">
        <v>0</v>
      </c>
      <c r="M42" s="293">
        <v>0</v>
      </c>
      <c r="N42" s="292">
        <v>0</v>
      </c>
      <c r="O42" s="293">
        <v>0</v>
      </c>
      <c r="P42" s="293">
        <v>10</v>
      </c>
      <c r="Q42" s="293">
        <v>10</v>
      </c>
      <c r="R42" s="292">
        <v>0</v>
      </c>
      <c r="S42" s="293">
        <v>0</v>
      </c>
      <c r="T42" s="293">
        <v>10</v>
      </c>
      <c r="U42" s="293">
        <v>10</v>
      </c>
      <c r="V42" s="292">
        <v>0</v>
      </c>
      <c r="W42" s="293">
        <v>8</v>
      </c>
      <c r="X42" s="293">
        <v>8</v>
      </c>
      <c r="Y42" s="293">
        <v>8</v>
      </c>
      <c r="Z42" s="292">
        <v>0</v>
      </c>
      <c r="AA42" s="293">
        <v>0</v>
      </c>
      <c r="AB42" s="293">
        <v>10</v>
      </c>
      <c r="AC42" s="293">
        <v>10</v>
      </c>
      <c r="AD42" s="292">
        <v>0</v>
      </c>
      <c r="AE42" s="293">
        <v>0</v>
      </c>
      <c r="AF42" s="293">
        <v>5</v>
      </c>
      <c r="AG42" s="293"/>
    </row>
    <row r="43" spans="1:33" x14ac:dyDescent="0.3">
      <c r="A43" s="294" t="s">
        <v>247</v>
      </c>
      <c r="B43" s="292">
        <v>0</v>
      </c>
      <c r="C43" s="293">
        <v>0</v>
      </c>
      <c r="D43" s="293">
        <v>0</v>
      </c>
      <c r="E43" s="293">
        <v>5465.8720000000003</v>
      </c>
      <c r="F43" s="292">
        <v>0</v>
      </c>
      <c r="G43" s="293">
        <v>-107.883</v>
      </c>
      <c r="H43" s="293">
        <v>-107.883</v>
      </c>
      <c r="I43" s="293">
        <v>-107.883</v>
      </c>
      <c r="J43" s="292">
        <v>179.59</v>
      </c>
      <c r="K43" s="293">
        <v>0</v>
      </c>
      <c r="L43" s="293">
        <v>0</v>
      </c>
      <c r="M43" s="293">
        <v>0</v>
      </c>
      <c r="N43" s="292">
        <v>0</v>
      </c>
      <c r="O43" s="293">
        <v>0</v>
      </c>
      <c r="P43" s="293">
        <v>0</v>
      </c>
      <c r="Q43" s="293">
        <v>0</v>
      </c>
      <c r="R43" s="292">
        <v>0</v>
      </c>
      <c r="S43" s="293">
        <v>0</v>
      </c>
      <c r="T43" s="293">
        <v>0</v>
      </c>
      <c r="U43" s="293">
        <v>0</v>
      </c>
      <c r="V43" s="292">
        <v>0</v>
      </c>
      <c r="W43" s="293">
        <v>0</v>
      </c>
      <c r="X43" s="293">
        <v>0</v>
      </c>
      <c r="Y43" s="293">
        <v>0</v>
      </c>
      <c r="Z43" s="292">
        <v>0</v>
      </c>
      <c r="AA43" s="293">
        <v>0</v>
      </c>
      <c r="AB43" s="293">
        <v>0</v>
      </c>
      <c r="AC43" s="293">
        <v>0</v>
      </c>
      <c r="AD43" s="292">
        <v>0</v>
      </c>
      <c r="AE43" s="293">
        <v>0</v>
      </c>
      <c r="AF43" s="293">
        <v>0</v>
      </c>
      <c r="AG43" s="293"/>
    </row>
    <row r="44" spans="1:33" x14ac:dyDescent="0.3">
      <c r="A44" s="294" t="s">
        <v>248</v>
      </c>
      <c r="B44" s="292">
        <v>0</v>
      </c>
      <c r="C44" s="293">
        <v>5890.52</v>
      </c>
      <c r="D44" s="293">
        <v>5890.52</v>
      </c>
      <c r="E44" s="293">
        <v>6256.8739999999998</v>
      </c>
      <c r="F44" s="292">
        <v>0</v>
      </c>
      <c r="G44" s="293">
        <v>0</v>
      </c>
      <c r="H44" s="293">
        <v>0</v>
      </c>
      <c r="I44" s="293">
        <v>0</v>
      </c>
      <c r="J44" s="292">
        <v>0</v>
      </c>
      <c r="K44" s="293">
        <v>0</v>
      </c>
      <c r="L44" s="293">
        <v>0</v>
      </c>
      <c r="M44" s="293">
        <v>0</v>
      </c>
      <c r="N44" s="292">
        <v>0</v>
      </c>
      <c r="O44" s="293">
        <v>0</v>
      </c>
      <c r="P44" s="293">
        <v>0</v>
      </c>
      <c r="Q44" s="293">
        <v>0</v>
      </c>
      <c r="R44" s="292">
        <v>65440.451999999997</v>
      </c>
      <c r="S44" s="293">
        <v>65174.953000000001</v>
      </c>
      <c r="T44" s="293">
        <v>66039.81</v>
      </c>
      <c r="U44" s="293">
        <v>66095.453999999998</v>
      </c>
      <c r="V44" s="292">
        <v>0</v>
      </c>
      <c r="W44" s="293">
        <v>0</v>
      </c>
      <c r="X44" s="293">
        <v>0</v>
      </c>
      <c r="Y44" s="293">
        <v>0</v>
      </c>
      <c r="Z44" s="292">
        <v>0</v>
      </c>
      <c r="AA44" s="293">
        <v>0</v>
      </c>
      <c r="AB44" s="293">
        <v>0</v>
      </c>
      <c r="AC44" s="293">
        <v>0</v>
      </c>
      <c r="AD44" s="292">
        <v>0</v>
      </c>
      <c r="AE44" s="293">
        <v>0</v>
      </c>
      <c r="AF44" s="293">
        <v>0</v>
      </c>
      <c r="AG44" s="293"/>
    </row>
    <row r="45" spans="1:33" x14ac:dyDescent="0.3">
      <c r="A45" s="294" t="s">
        <v>249</v>
      </c>
      <c r="B45" s="292">
        <v>0</v>
      </c>
      <c r="C45" s="293">
        <v>0</v>
      </c>
      <c r="D45" s="293">
        <v>0</v>
      </c>
      <c r="E45" s="293">
        <v>0</v>
      </c>
      <c r="F45" s="292">
        <v>0</v>
      </c>
      <c r="G45" s="293">
        <v>0</v>
      </c>
      <c r="H45" s="293">
        <v>0</v>
      </c>
      <c r="I45" s="293">
        <v>0</v>
      </c>
      <c r="J45" s="292">
        <v>0</v>
      </c>
      <c r="K45" s="293">
        <v>0</v>
      </c>
      <c r="L45" s="293">
        <v>0</v>
      </c>
      <c r="M45" s="293">
        <v>0</v>
      </c>
      <c r="N45" s="292">
        <v>0</v>
      </c>
      <c r="O45" s="293">
        <v>0</v>
      </c>
      <c r="P45" s="293">
        <v>0</v>
      </c>
      <c r="Q45" s="293">
        <v>0</v>
      </c>
      <c r="R45" s="292">
        <v>0</v>
      </c>
      <c r="S45" s="293">
        <v>0</v>
      </c>
      <c r="T45" s="293">
        <v>0</v>
      </c>
      <c r="U45" s="293">
        <v>0</v>
      </c>
      <c r="V45" s="292">
        <v>0</v>
      </c>
      <c r="W45" s="293">
        <v>0</v>
      </c>
      <c r="X45" s="293">
        <v>0</v>
      </c>
      <c r="Y45" s="293">
        <v>0</v>
      </c>
      <c r="Z45" s="292">
        <v>0</v>
      </c>
      <c r="AA45" s="293">
        <v>0</v>
      </c>
      <c r="AB45" s="293">
        <v>0</v>
      </c>
      <c r="AC45" s="293">
        <v>0</v>
      </c>
      <c r="AD45" s="292">
        <v>0</v>
      </c>
      <c r="AE45" s="293">
        <v>0</v>
      </c>
      <c r="AF45" s="293">
        <v>0</v>
      </c>
      <c r="AG45" s="293"/>
    </row>
    <row r="46" spans="1:33" x14ac:dyDescent="0.3">
      <c r="A46" s="294" t="s">
        <v>250</v>
      </c>
      <c r="B46" s="292">
        <v>0</v>
      </c>
      <c r="C46" s="293">
        <v>85</v>
      </c>
      <c r="D46" s="293">
        <v>95.161000000000001</v>
      </c>
      <c r="E46" s="293">
        <v>95.161000000000001</v>
      </c>
      <c r="F46" s="292">
        <v>0</v>
      </c>
      <c r="G46" s="293">
        <v>0</v>
      </c>
      <c r="H46" s="293">
        <v>0</v>
      </c>
      <c r="I46" s="293">
        <v>0</v>
      </c>
      <c r="J46" s="292">
        <v>0</v>
      </c>
      <c r="K46" s="293">
        <v>0</v>
      </c>
      <c r="L46" s="293">
        <v>0</v>
      </c>
      <c r="M46" s="293">
        <v>0</v>
      </c>
      <c r="N46" s="292">
        <v>0</v>
      </c>
      <c r="O46" s="293">
        <v>0</v>
      </c>
      <c r="P46" s="293">
        <v>0</v>
      </c>
      <c r="Q46" s="293">
        <v>0</v>
      </c>
      <c r="R46" s="292">
        <v>0</v>
      </c>
      <c r="S46" s="293">
        <v>364.42</v>
      </c>
      <c r="T46" s="293">
        <v>400</v>
      </c>
      <c r="U46" s="293">
        <v>364.42</v>
      </c>
      <c r="V46" s="292">
        <v>0</v>
      </c>
      <c r="W46" s="293">
        <v>0</v>
      </c>
      <c r="X46" s="293">
        <v>0</v>
      </c>
      <c r="Y46" s="293">
        <v>0</v>
      </c>
      <c r="Z46" s="292">
        <v>0</v>
      </c>
      <c r="AA46" s="293">
        <v>0</v>
      </c>
      <c r="AB46" s="293">
        <v>0</v>
      </c>
      <c r="AC46" s="293">
        <v>0</v>
      </c>
      <c r="AD46" s="292">
        <v>0</v>
      </c>
      <c r="AE46" s="293">
        <v>0</v>
      </c>
      <c r="AF46" s="293">
        <v>0</v>
      </c>
      <c r="AG46" s="293"/>
    </row>
    <row r="47" spans="1:33" x14ac:dyDescent="0.3">
      <c r="A47" s="294" t="s">
        <v>251</v>
      </c>
      <c r="B47" s="292">
        <v>0</v>
      </c>
      <c r="C47" s="293">
        <v>0</v>
      </c>
      <c r="D47" s="293">
        <v>0</v>
      </c>
      <c r="E47" s="293">
        <v>0</v>
      </c>
      <c r="F47" s="292">
        <v>0</v>
      </c>
      <c r="G47" s="293">
        <v>0</v>
      </c>
      <c r="H47" s="293">
        <v>0</v>
      </c>
      <c r="I47" s="293">
        <v>0</v>
      </c>
      <c r="J47" s="292">
        <v>0</v>
      </c>
      <c r="K47" s="293">
        <v>0</v>
      </c>
      <c r="L47" s="293">
        <v>0</v>
      </c>
      <c r="M47" s="293">
        <v>0</v>
      </c>
      <c r="N47" s="292">
        <v>0</v>
      </c>
      <c r="O47" s="293">
        <v>0</v>
      </c>
      <c r="P47" s="293">
        <v>0</v>
      </c>
      <c r="Q47" s="293">
        <v>0</v>
      </c>
      <c r="R47" s="292">
        <v>0</v>
      </c>
      <c r="S47" s="293">
        <v>0</v>
      </c>
      <c r="T47" s="293">
        <v>0</v>
      </c>
      <c r="U47" s="293">
        <v>0</v>
      </c>
      <c r="V47" s="292">
        <v>0</v>
      </c>
      <c r="W47" s="293">
        <v>0</v>
      </c>
      <c r="X47" s="293">
        <v>0</v>
      </c>
      <c r="Y47" s="293">
        <v>0</v>
      </c>
      <c r="Z47" s="292">
        <v>0</v>
      </c>
      <c r="AA47" s="293">
        <v>0</v>
      </c>
      <c r="AB47" s="293">
        <v>0</v>
      </c>
      <c r="AC47" s="293">
        <v>0</v>
      </c>
      <c r="AD47" s="292">
        <v>0</v>
      </c>
      <c r="AE47" s="293">
        <v>0</v>
      </c>
      <c r="AF47" s="293">
        <v>0</v>
      </c>
      <c r="AG47" s="293"/>
    </row>
    <row r="48" spans="1:33" x14ac:dyDescent="0.3">
      <c r="A48" s="294" t="s">
        <v>252</v>
      </c>
      <c r="B48" s="292">
        <v>125.405</v>
      </c>
      <c r="C48" s="293">
        <v>642.63800000000003</v>
      </c>
      <c r="D48" s="293">
        <v>956.72699999999998</v>
      </c>
      <c r="E48" s="293">
        <v>1024.702</v>
      </c>
      <c r="F48" s="292">
        <v>161.542</v>
      </c>
      <c r="G48" s="293">
        <v>1283.386</v>
      </c>
      <c r="H48" s="293">
        <v>1967.674</v>
      </c>
      <c r="I48" s="293">
        <v>981.50300000000004</v>
      </c>
      <c r="J48" s="292">
        <v>250.398</v>
      </c>
      <c r="K48" s="293">
        <v>499.56900000000002</v>
      </c>
      <c r="L48" s="293">
        <v>866.39700000000005</v>
      </c>
      <c r="M48" s="293">
        <v>1520.4169999999999</v>
      </c>
      <c r="N48" s="292">
        <v>326.99799999999999</v>
      </c>
      <c r="O48" s="293">
        <v>636.61199999999997</v>
      </c>
      <c r="P48" s="293">
        <v>1092.079</v>
      </c>
      <c r="Q48" s="293">
        <v>672.42399999999998</v>
      </c>
      <c r="R48" s="292">
        <v>139.33099999999999</v>
      </c>
      <c r="S48" s="293">
        <v>221.93700000000001</v>
      </c>
      <c r="T48" s="293">
        <v>447.39699999999999</v>
      </c>
      <c r="U48" s="293">
        <v>264.16300000000001</v>
      </c>
      <c r="V48" s="292">
        <v>7.1989999999999998</v>
      </c>
      <c r="W48" s="293">
        <v>24.7</v>
      </c>
      <c r="X48" s="293">
        <v>47.008000000000003</v>
      </c>
      <c r="Y48" s="293">
        <v>48.872999999999998</v>
      </c>
      <c r="Z48" s="292">
        <v>16.739000000000001</v>
      </c>
      <c r="AA48" s="293">
        <v>525.44200000000001</v>
      </c>
      <c r="AB48" s="293">
        <v>614.005</v>
      </c>
      <c r="AC48" s="293">
        <v>627.97299999999996</v>
      </c>
      <c r="AD48" s="292">
        <v>3.827</v>
      </c>
      <c r="AE48" s="293">
        <v>47.86</v>
      </c>
      <c r="AF48" s="293">
        <v>112.212</v>
      </c>
      <c r="AG48" s="293"/>
    </row>
    <row r="49" spans="1:33" x14ac:dyDescent="0.3">
      <c r="A49" s="289" t="s">
        <v>227</v>
      </c>
      <c r="B49" s="292">
        <v>2971.8809999999999</v>
      </c>
      <c r="C49" s="293">
        <v>7253.4979999999996</v>
      </c>
      <c r="D49" s="293">
        <v>12740.871999999999</v>
      </c>
      <c r="E49" s="293">
        <v>18499.662</v>
      </c>
      <c r="F49" s="292">
        <v>4279.8270000000002</v>
      </c>
      <c r="G49" s="293">
        <v>8859.4009999999998</v>
      </c>
      <c r="H49" s="293">
        <v>13736.986000000001</v>
      </c>
      <c r="I49" s="293">
        <v>19108.284</v>
      </c>
      <c r="J49" s="292">
        <v>4552.915</v>
      </c>
      <c r="K49" s="293">
        <v>9146.1710000000003</v>
      </c>
      <c r="L49" s="293">
        <v>14702.698</v>
      </c>
      <c r="M49" s="293">
        <v>20131.738000000001</v>
      </c>
      <c r="N49" s="292">
        <v>5596.8530000000001</v>
      </c>
      <c r="O49" s="293">
        <v>11220.368</v>
      </c>
      <c r="P49" s="293">
        <v>18467.093000000001</v>
      </c>
      <c r="Q49" s="293">
        <v>23267.847000000002</v>
      </c>
      <c r="R49" s="292">
        <v>4689.3339999999998</v>
      </c>
      <c r="S49" s="293">
        <v>9479.4760000000006</v>
      </c>
      <c r="T49" s="293">
        <v>13683.82</v>
      </c>
      <c r="U49" s="293">
        <v>17315.386999999999</v>
      </c>
      <c r="V49" s="292">
        <v>3929.7649999999999</v>
      </c>
      <c r="W49" s="293">
        <v>7534.8969999999999</v>
      </c>
      <c r="X49" s="293">
        <v>10720.491</v>
      </c>
      <c r="Y49" s="293">
        <v>14708.016</v>
      </c>
      <c r="Z49" s="292">
        <v>2053.902</v>
      </c>
      <c r="AA49" s="293">
        <v>3815.3829999999998</v>
      </c>
      <c r="AB49" s="293">
        <v>6241.9539999999997</v>
      </c>
      <c r="AC49" s="293">
        <v>9097.3970000000008</v>
      </c>
      <c r="AD49" s="292">
        <v>1776.9690000000001</v>
      </c>
      <c r="AE49" s="293">
        <v>3902.3229999999999</v>
      </c>
      <c r="AF49" s="293">
        <v>7558.9049999999997</v>
      </c>
      <c r="AG49" s="293"/>
    </row>
    <row r="50" spans="1:33" x14ac:dyDescent="0.3">
      <c r="A50" s="289" t="s">
        <v>228</v>
      </c>
      <c r="B50" s="292">
        <v>0</v>
      </c>
      <c r="C50" s="293">
        <v>0</v>
      </c>
      <c r="D50" s="293">
        <v>0</v>
      </c>
      <c r="E50" s="293">
        <v>0</v>
      </c>
      <c r="F50" s="292">
        <v>0</v>
      </c>
      <c r="G50" s="293">
        <v>0</v>
      </c>
      <c r="H50" s="293">
        <v>0</v>
      </c>
      <c r="I50" s="293">
        <v>0</v>
      </c>
      <c r="J50" s="292">
        <v>0</v>
      </c>
      <c r="K50" s="293">
        <v>0</v>
      </c>
      <c r="L50" s="293">
        <v>0</v>
      </c>
      <c r="M50" s="293">
        <v>0</v>
      </c>
      <c r="N50" s="292">
        <v>0</v>
      </c>
      <c r="O50" s="293">
        <v>0</v>
      </c>
      <c r="P50" s="293">
        <v>0</v>
      </c>
      <c r="Q50" s="293">
        <v>0</v>
      </c>
      <c r="R50" s="292">
        <v>0</v>
      </c>
      <c r="S50" s="293">
        <v>0</v>
      </c>
      <c r="T50" s="293">
        <v>0</v>
      </c>
      <c r="U50" s="293">
        <v>0</v>
      </c>
      <c r="V50" s="292">
        <v>0</v>
      </c>
      <c r="W50" s="293">
        <v>0</v>
      </c>
      <c r="X50" s="293">
        <v>0</v>
      </c>
      <c r="Y50" s="293">
        <v>0</v>
      </c>
      <c r="Z50" s="292">
        <v>0</v>
      </c>
      <c r="AA50" s="293">
        <v>0</v>
      </c>
      <c r="AB50" s="293">
        <v>0</v>
      </c>
      <c r="AC50" s="293">
        <v>0</v>
      </c>
      <c r="AD50" s="292">
        <v>0</v>
      </c>
      <c r="AE50" s="293">
        <v>0</v>
      </c>
      <c r="AF50" s="293">
        <v>0</v>
      </c>
      <c r="AG50" s="293"/>
    </row>
    <row r="51" spans="1:33" x14ac:dyDescent="0.3">
      <c r="A51" s="289" t="s">
        <v>229</v>
      </c>
      <c r="B51" s="292">
        <v>379.96699999999998</v>
      </c>
      <c r="C51" s="293">
        <v>1080.8499999999999</v>
      </c>
      <c r="D51" s="293">
        <v>1540.0119999999999</v>
      </c>
      <c r="E51" s="293">
        <v>7774.2809999999999</v>
      </c>
      <c r="F51" s="292">
        <v>477.95699999999999</v>
      </c>
      <c r="G51" s="293">
        <v>1441.5239999999999</v>
      </c>
      <c r="H51" s="293">
        <v>2130.3200000000002</v>
      </c>
      <c r="I51" s="293">
        <v>2106.75</v>
      </c>
      <c r="J51" s="292">
        <v>199.971</v>
      </c>
      <c r="K51" s="293">
        <v>531.399</v>
      </c>
      <c r="L51" s="293">
        <v>914.7</v>
      </c>
      <c r="M51" s="293">
        <v>1235.1769999999999</v>
      </c>
      <c r="N51" s="292">
        <v>486.2</v>
      </c>
      <c r="O51" s="293">
        <v>937.6</v>
      </c>
      <c r="P51" s="293">
        <v>1498.2</v>
      </c>
      <c r="Q51" s="293">
        <v>1899.4639999999999</v>
      </c>
      <c r="R51" s="292">
        <v>511.2</v>
      </c>
      <c r="S51" s="293">
        <v>828.1</v>
      </c>
      <c r="T51" s="293">
        <v>1087.4000000000001</v>
      </c>
      <c r="U51" s="293">
        <v>1807.183</v>
      </c>
      <c r="V51" s="292">
        <v>203.8</v>
      </c>
      <c r="W51" s="293">
        <v>845.52800000000002</v>
      </c>
      <c r="X51" s="293">
        <v>1433.606</v>
      </c>
      <c r="Y51" s="293">
        <v>1869.7070000000001</v>
      </c>
      <c r="Z51" s="292">
        <v>379.9</v>
      </c>
      <c r="AA51" s="293">
        <v>847.9</v>
      </c>
      <c r="AB51" s="293">
        <v>1149.423</v>
      </c>
      <c r="AC51" s="293">
        <v>1369.223</v>
      </c>
      <c r="AD51" s="292">
        <v>240.6</v>
      </c>
      <c r="AE51" s="293">
        <v>548.09699999999998</v>
      </c>
      <c r="AF51" s="293">
        <v>785.9</v>
      </c>
      <c r="AG51" s="293"/>
    </row>
    <row r="52" spans="1:33" x14ac:dyDescent="0.3">
      <c r="A52" s="289" t="s">
        <v>230</v>
      </c>
      <c r="B52" s="292">
        <v>0</v>
      </c>
      <c r="C52" s="293">
        <v>0</v>
      </c>
      <c r="D52" s="293">
        <v>0</v>
      </c>
      <c r="E52" s="293">
        <v>0</v>
      </c>
      <c r="F52" s="292">
        <v>0</v>
      </c>
      <c r="G52" s="293">
        <v>0</v>
      </c>
      <c r="H52" s="293">
        <v>0</v>
      </c>
      <c r="I52" s="293">
        <v>0</v>
      </c>
      <c r="J52" s="292">
        <v>0</v>
      </c>
      <c r="K52" s="293">
        <v>0</v>
      </c>
      <c r="L52" s="293">
        <v>0</v>
      </c>
      <c r="M52" s="293">
        <v>0</v>
      </c>
      <c r="N52" s="292">
        <v>0</v>
      </c>
      <c r="O52" s="293">
        <v>0</v>
      </c>
      <c r="P52" s="293">
        <v>0</v>
      </c>
      <c r="Q52" s="293">
        <v>0</v>
      </c>
      <c r="R52" s="292">
        <v>0</v>
      </c>
      <c r="S52" s="293">
        <v>0</v>
      </c>
      <c r="T52" s="293">
        <v>0</v>
      </c>
      <c r="U52" s="293">
        <v>0</v>
      </c>
      <c r="V52" s="292">
        <v>0</v>
      </c>
      <c r="W52" s="293">
        <v>0</v>
      </c>
      <c r="X52" s="293">
        <v>0</v>
      </c>
      <c r="Y52" s="293">
        <v>0</v>
      </c>
      <c r="Z52" s="292">
        <v>0</v>
      </c>
      <c r="AA52" s="293">
        <v>0</v>
      </c>
      <c r="AB52" s="293">
        <v>0</v>
      </c>
      <c r="AC52" s="293">
        <v>0</v>
      </c>
      <c r="AD52" s="292">
        <v>0</v>
      </c>
      <c r="AE52" s="293">
        <v>0</v>
      </c>
      <c r="AF52" s="293">
        <v>0</v>
      </c>
      <c r="AG52" s="293"/>
    </row>
    <row r="53" spans="1:33" x14ac:dyDescent="0.3">
      <c r="A53" s="289" t="s">
        <v>231</v>
      </c>
      <c r="B53" s="292">
        <v>0</v>
      </c>
      <c r="C53" s="293">
        <v>0</v>
      </c>
      <c r="D53" s="293">
        <v>0</v>
      </c>
      <c r="E53" s="293">
        <v>0</v>
      </c>
      <c r="F53" s="292">
        <v>0</v>
      </c>
      <c r="G53" s="293">
        <v>0</v>
      </c>
      <c r="H53" s="293">
        <v>0</v>
      </c>
      <c r="I53" s="293">
        <v>0</v>
      </c>
      <c r="J53" s="292">
        <v>0</v>
      </c>
      <c r="K53" s="293">
        <v>0</v>
      </c>
      <c r="L53" s="293">
        <v>0</v>
      </c>
      <c r="M53" s="293">
        <v>0</v>
      </c>
      <c r="N53" s="292">
        <v>0</v>
      </c>
      <c r="O53" s="293">
        <v>0</v>
      </c>
      <c r="P53" s="293">
        <v>0</v>
      </c>
      <c r="Q53" s="293">
        <v>0</v>
      </c>
      <c r="R53" s="292">
        <v>0</v>
      </c>
      <c r="S53" s="293">
        <v>0</v>
      </c>
      <c r="T53" s="293">
        <v>0</v>
      </c>
      <c r="U53" s="293">
        <v>0</v>
      </c>
      <c r="V53" s="292">
        <v>0</v>
      </c>
      <c r="W53" s="293">
        <v>0</v>
      </c>
      <c r="X53" s="293">
        <v>0</v>
      </c>
      <c r="Y53" s="293">
        <v>0</v>
      </c>
      <c r="Z53" s="292">
        <v>0</v>
      </c>
      <c r="AA53" s="293">
        <v>0</v>
      </c>
      <c r="AB53" s="293">
        <v>0</v>
      </c>
      <c r="AC53" s="293">
        <v>0</v>
      </c>
      <c r="AD53" s="292">
        <v>0</v>
      </c>
      <c r="AE53" s="293">
        <v>0</v>
      </c>
      <c r="AF53" s="293">
        <v>0</v>
      </c>
      <c r="AG53" s="293"/>
    </row>
    <row r="54" spans="1:33" x14ac:dyDescent="0.3">
      <c r="A54" s="289" t="s">
        <v>253</v>
      </c>
      <c r="B54" s="292">
        <v>0</v>
      </c>
      <c r="C54" s="293">
        <v>0</v>
      </c>
      <c r="D54" s="293">
        <v>0</v>
      </c>
      <c r="E54" s="293">
        <v>0</v>
      </c>
      <c r="F54" s="292">
        <v>0</v>
      </c>
      <c r="G54" s="293">
        <v>0</v>
      </c>
      <c r="H54" s="293">
        <v>0</v>
      </c>
      <c r="I54" s="293">
        <v>0</v>
      </c>
      <c r="J54" s="292">
        <v>0</v>
      </c>
      <c r="K54" s="293">
        <v>0</v>
      </c>
      <c r="L54" s="293">
        <v>0</v>
      </c>
      <c r="M54" s="293">
        <v>0</v>
      </c>
      <c r="N54" s="292">
        <v>0</v>
      </c>
      <c r="O54" s="293">
        <v>0</v>
      </c>
      <c r="P54" s="293">
        <v>0</v>
      </c>
      <c r="Q54" s="293">
        <v>0</v>
      </c>
      <c r="R54" s="292">
        <v>0</v>
      </c>
      <c r="S54" s="293">
        <v>0</v>
      </c>
      <c r="T54" s="293">
        <v>0</v>
      </c>
      <c r="U54" s="293">
        <v>0</v>
      </c>
      <c r="V54" s="292">
        <v>0</v>
      </c>
      <c r="W54" s="293">
        <v>0</v>
      </c>
      <c r="X54" s="293">
        <v>0</v>
      </c>
      <c r="Y54" s="293">
        <v>0</v>
      </c>
      <c r="Z54" s="292">
        <v>0</v>
      </c>
      <c r="AA54" s="293">
        <v>0</v>
      </c>
      <c r="AB54" s="293">
        <v>0</v>
      </c>
      <c r="AC54" s="293">
        <v>0</v>
      </c>
      <c r="AD54" s="292">
        <v>0</v>
      </c>
      <c r="AE54" s="293">
        <v>0</v>
      </c>
      <c r="AF54" s="293">
        <v>0</v>
      </c>
      <c r="AG54" s="293"/>
    </row>
    <row r="55" spans="1:33" x14ac:dyDescent="0.3">
      <c r="A55" s="294" t="s">
        <v>260</v>
      </c>
      <c r="B55" s="292">
        <v>0</v>
      </c>
      <c r="C55" s="293">
        <v>0</v>
      </c>
      <c r="D55" s="293">
        <v>0</v>
      </c>
      <c r="E55" s="293">
        <v>0</v>
      </c>
      <c r="F55" s="292">
        <v>0</v>
      </c>
      <c r="G55" s="293">
        <v>0</v>
      </c>
      <c r="H55" s="293">
        <v>0</v>
      </c>
      <c r="I55" s="293">
        <v>0</v>
      </c>
      <c r="J55" s="292">
        <v>0</v>
      </c>
      <c r="K55" s="293">
        <v>0</v>
      </c>
      <c r="L55" s="293">
        <v>0</v>
      </c>
      <c r="M55" s="293">
        <v>0</v>
      </c>
      <c r="N55" s="292">
        <v>0</v>
      </c>
      <c r="O55" s="293">
        <v>0</v>
      </c>
      <c r="P55" s="293">
        <v>0</v>
      </c>
      <c r="Q55" s="293">
        <v>0</v>
      </c>
      <c r="R55" s="292">
        <v>0</v>
      </c>
      <c r="S55" s="293">
        <v>0</v>
      </c>
      <c r="T55" s="293">
        <v>0</v>
      </c>
      <c r="U55" s="293">
        <v>0</v>
      </c>
      <c r="V55" s="292">
        <v>0</v>
      </c>
      <c r="W55" s="293">
        <v>0</v>
      </c>
      <c r="X55" s="293">
        <v>0</v>
      </c>
      <c r="Y55" s="293">
        <v>0</v>
      </c>
      <c r="Z55" s="292">
        <v>0</v>
      </c>
      <c r="AA55" s="293">
        <v>0</v>
      </c>
      <c r="AB55" s="293">
        <v>0</v>
      </c>
      <c r="AC55" s="293">
        <v>0</v>
      </c>
      <c r="AD55" s="292">
        <v>0</v>
      </c>
      <c r="AE55" s="293">
        <v>0</v>
      </c>
      <c r="AF55" s="293">
        <v>0</v>
      </c>
      <c r="AG55" s="293"/>
    </row>
    <row r="56" spans="1:33" x14ac:dyDescent="0.3">
      <c r="A56" s="294" t="s">
        <v>267</v>
      </c>
      <c r="B56" s="292">
        <v>0</v>
      </c>
      <c r="C56" s="293">
        <v>0</v>
      </c>
      <c r="D56" s="293">
        <v>0</v>
      </c>
      <c r="E56" s="293">
        <v>0</v>
      </c>
      <c r="F56" s="292">
        <v>0</v>
      </c>
      <c r="G56" s="293">
        <v>0</v>
      </c>
      <c r="H56" s="293">
        <v>0</v>
      </c>
      <c r="I56" s="293">
        <v>0</v>
      </c>
      <c r="J56" s="292">
        <v>0</v>
      </c>
      <c r="K56" s="293">
        <v>0</v>
      </c>
      <c r="L56" s="293">
        <v>0</v>
      </c>
      <c r="M56" s="293">
        <v>0</v>
      </c>
      <c r="N56" s="292">
        <v>0</v>
      </c>
      <c r="O56" s="293">
        <v>0</v>
      </c>
      <c r="P56" s="293">
        <v>0</v>
      </c>
      <c r="Q56" s="293">
        <v>0</v>
      </c>
      <c r="R56" s="292">
        <v>0</v>
      </c>
      <c r="S56" s="293">
        <v>0</v>
      </c>
      <c r="T56" s="293">
        <v>0</v>
      </c>
      <c r="U56" s="293">
        <v>0</v>
      </c>
      <c r="V56" s="292">
        <v>0</v>
      </c>
      <c r="W56" s="293">
        <v>0</v>
      </c>
      <c r="X56" s="293">
        <v>0</v>
      </c>
      <c r="Y56" s="293">
        <v>0</v>
      </c>
      <c r="Z56" s="292">
        <v>0</v>
      </c>
      <c r="AA56" s="293">
        <v>0</v>
      </c>
      <c r="AB56" s="293">
        <v>0</v>
      </c>
      <c r="AC56" s="293">
        <v>0</v>
      </c>
      <c r="AD56" s="292">
        <v>0</v>
      </c>
      <c r="AE56" s="293">
        <v>0</v>
      </c>
      <c r="AF56" s="293">
        <v>0</v>
      </c>
      <c r="AG56" s="293"/>
    </row>
    <row r="57" spans="1:33" x14ac:dyDescent="0.3">
      <c r="A57" s="294" t="s">
        <v>261</v>
      </c>
      <c r="B57" s="292">
        <v>0</v>
      </c>
      <c r="C57" s="293">
        <v>0</v>
      </c>
      <c r="D57" s="293">
        <v>0</v>
      </c>
      <c r="E57" s="293">
        <v>0</v>
      </c>
      <c r="F57" s="292">
        <v>0</v>
      </c>
      <c r="G57" s="293">
        <v>0</v>
      </c>
      <c r="H57" s="293">
        <v>0</v>
      </c>
      <c r="I57" s="293">
        <v>0</v>
      </c>
      <c r="J57" s="292">
        <v>0</v>
      </c>
      <c r="K57" s="293">
        <v>0</v>
      </c>
      <c r="L57" s="293">
        <v>0</v>
      </c>
      <c r="M57" s="293">
        <v>0</v>
      </c>
      <c r="N57" s="292">
        <v>0</v>
      </c>
      <c r="O57" s="293">
        <v>0</v>
      </c>
      <c r="P57" s="293">
        <v>0</v>
      </c>
      <c r="Q57" s="293">
        <v>0</v>
      </c>
      <c r="R57" s="292">
        <v>0</v>
      </c>
      <c r="S57" s="293">
        <v>0</v>
      </c>
      <c r="T57" s="293">
        <v>0</v>
      </c>
      <c r="U57" s="293">
        <v>0</v>
      </c>
      <c r="V57" s="292">
        <v>0</v>
      </c>
      <c r="W57" s="293">
        <v>0</v>
      </c>
      <c r="X57" s="293">
        <v>0</v>
      </c>
      <c r="Y57" s="293">
        <v>0</v>
      </c>
      <c r="Z57" s="292">
        <v>0</v>
      </c>
      <c r="AA57" s="293">
        <v>0</v>
      </c>
      <c r="AB57" s="293">
        <v>0</v>
      </c>
      <c r="AC57" s="293">
        <v>0</v>
      </c>
      <c r="AD57" s="292">
        <v>0</v>
      </c>
      <c r="AE57" s="293">
        <v>0</v>
      </c>
      <c r="AF57" s="293">
        <v>0</v>
      </c>
      <c r="AG57" s="293"/>
    </row>
    <row r="58" spans="1:33" x14ac:dyDescent="0.3">
      <c r="A58" s="294" t="s">
        <v>262</v>
      </c>
      <c r="B58" s="292">
        <v>0</v>
      </c>
      <c r="C58" s="293">
        <v>0</v>
      </c>
      <c r="D58" s="293">
        <v>0</v>
      </c>
      <c r="E58" s="293">
        <v>0</v>
      </c>
      <c r="F58" s="292">
        <v>0</v>
      </c>
      <c r="G58" s="293">
        <v>0</v>
      </c>
      <c r="H58" s="293">
        <v>0</v>
      </c>
      <c r="I58" s="293">
        <v>0</v>
      </c>
      <c r="J58" s="292">
        <v>0</v>
      </c>
      <c r="K58" s="293">
        <v>0</v>
      </c>
      <c r="L58" s="293">
        <v>0</v>
      </c>
      <c r="M58" s="293">
        <v>0</v>
      </c>
      <c r="N58" s="292">
        <v>0</v>
      </c>
      <c r="O58" s="293">
        <v>0</v>
      </c>
      <c r="P58" s="293">
        <v>0</v>
      </c>
      <c r="Q58" s="293">
        <v>0</v>
      </c>
      <c r="R58" s="292">
        <v>0</v>
      </c>
      <c r="S58" s="293">
        <v>0</v>
      </c>
      <c r="T58" s="293">
        <v>0</v>
      </c>
      <c r="U58" s="293">
        <v>0</v>
      </c>
      <c r="V58" s="292">
        <v>0</v>
      </c>
      <c r="W58" s="293">
        <v>0</v>
      </c>
      <c r="X58" s="293">
        <v>0</v>
      </c>
      <c r="Y58" s="293">
        <v>0</v>
      </c>
      <c r="Z58" s="292">
        <v>0</v>
      </c>
      <c r="AA58" s="293">
        <v>0</v>
      </c>
      <c r="AB58" s="293">
        <v>0</v>
      </c>
      <c r="AC58" s="293">
        <v>0</v>
      </c>
      <c r="AD58" s="292">
        <v>0</v>
      </c>
      <c r="AE58" s="293">
        <v>0</v>
      </c>
      <c r="AF58" s="293">
        <v>0</v>
      </c>
      <c r="AG58" s="293"/>
    </row>
    <row r="59" spans="1:33" x14ac:dyDescent="0.3">
      <c r="A59" s="289" t="s">
        <v>221</v>
      </c>
      <c r="B59" s="292">
        <v>0</v>
      </c>
      <c r="C59" s="293">
        <v>0</v>
      </c>
      <c r="D59" s="293">
        <v>0</v>
      </c>
      <c r="E59" s="293">
        <v>0</v>
      </c>
      <c r="F59" s="292">
        <v>0</v>
      </c>
      <c r="G59" s="293">
        <v>452.4</v>
      </c>
      <c r="H59" s="293">
        <v>452.4</v>
      </c>
      <c r="I59" s="293">
        <v>772.4</v>
      </c>
      <c r="J59" s="292">
        <v>0</v>
      </c>
      <c r="K59" s="293">
        <v>0</v>
      </c>
      <c r="L59" s="293">
        <v>285.66899999999998</v>
      </c>
      <c r="M59" s="293">
        <v>0</v>
      </c>
      <c r="N59" s="292">
        <v>0</v>
      </c>
      <c r="O59" s="293">
        <v>0</v>
      </c>
      <c r="P59" s="293">
        <v>0</v>
      </c>
      <c r="Q59" s="293">
        <v>0</v>
      </c>
      <c r="R59" s="292">
        <v>0</v>
      </c>
      <c r="S59" s="293">
        <v>0</v>
      </c>
      <c r="T59" s="293">
        <v>0</v>
      </c>
      <c r="U59" s="293">
        <v>0</v>
      </c>
      <c r="V59" s="292">
        <v>0</v>
      </c>
      <c r="W59" s="293">
        <v>0</v>
      </c>
      <c r="X59" s="293">
        <v>0</v>
      </c>
      <c r="Y59" s="293">
        <v>0</v>
      </c>
      <c r="Z59" s="292">
        <v>0</v>
      </c>
      <c r="AA59" s="293">
        <v>0</v>
      </c>
      <c r="AB59" s="293">
        <v>0</v>
      </c>
      <c r="AC59" s="293">
        <v>0</v>
      </c>
      <c r="AD59" s="292">
        <v>0</v>
      </c>
      <c r="AE59" s="293">
        <v>0</v>
      </c>
      <c r="AF59" s="293">
        <v>0</v>
      </c>
      <c r="AG59" s="293"/>
    </row>
    <row r="60" spans="1:33" x14ac:dyDescent="0.3">
      <c r="A60" s="289" t="s">
        <v>222</v>
      </c>
      <c r="B60" s="292">
        <v>0</v>
      </c>
      <c r="C60" s="293">
        <v>0</v>
      </c>
      <c r="D60" s="293">
        <v>0</v>
      </c>
      <c r="E60" s="293">
        <v>0</v>
      </c>
      <c r="F60" s="292">
        <v>0</v>
      </c>
      <c r="G60" s="293">
        <v>0</v>
      </c>
      <c r="H60" s="293">
        <v>0</v>
      </c>
      <c r="I60" s="293">
        <v>0</v>
      </c>
      <c r="J60" s="292">
        <v>0</v>
      </c>
      <c r="K60" s="293">
        <v>0</v>
      </c>
      <c r="L60" s="293">
        <v>0</v>
      </c>
      <c r="M60" s="293">
        <v>0</v>
      </c>
      <c r="N60" s="292">
        <v>0</v>
      </c>
      <c r="O60" s="293">
        <v>0</v>
      </c>
      <c r="P60" s="293">
        <v>0</v>
      </c>
      <c r="Q60" s="293">
        <v>0</v>
      </c>
      <c r="R60" s="292">
        <v>0</v>
      </c>
      <c r="S60" s="293">
        <v>0</v>
      </c>
      <c r="T60" s="293">
        <v>0</v>
      </c>
      <c r="U60" s="293">
        <v>0</v>
      </c>
      <c r="V60" s="292">
        <v>0</v>
      </c>
      <c r="W60" s="293">
        <v>0</v>
      </c>
      <c r="X60" s="293">
        <v>0</v>
      </c>
      <c r="Y60" s="293">
        <v>0</v>
      </c>
      <c r="Z60" s="292">
        <v>0</v>
      </c>
      <c r="AA60" s="293">
        <v>0</v>
      </c>
      <c r="AB60" s="293">
        <v>0</v>
      </c>
      <c r="AC60" s="293">
        <v>0</v>
      </c>
      <c r="AD60" s="292">
        <v>0</v>
      </c>
      <c r="AE60" s="293">
        <v>0</v>
      </c>
      <c r="AF60" s="293">
        <v>0</v>
      </c>
      <c r="AG60" s="293"/>
    </row>
    <row r="61" spans="1:33" x14ac:dyDescent="0.3">
      <c r="A61" s="289" t="s">
        <v>223</v>
      </c>
      <c r="B61" s="292">
        <v>0</v>
      </c>
      <c r="C61" s="293">
        <v>0</v>
      </c>
      <c r="D61" s="293">
        <v>0</v>
      </c>
      <c r="E61" s="293">
        <v>0</v>
      </c>
      <c r="F61" s="292">
        <v>0</v>
      </c>
      <c r="G61" s="293">
        <v>0</v>
      </c>
      <c r="H61" s="293">
        <v>0</v>
      </c>
      <c r="I61" s="293">
        <v>0</v>
      </c>
      <c r="J61" s="292">
        <v>0</v>
      </c>
      <c r="K61" s="293">
        <v>0</v>
      </c>
      <c r="L61" s="293">
        <v>0</v>
      </c>
      <c r="M61" s="293">
        <v>0</v>
      </c>
      <c r="N61" s="292">
        <v>0</v>
      </c>
      <c r="O61" s="293">
        <v>0</v>
      </c>
      <c r="P61" s="293">
        <v>0</v>
      </c>
      <c r="Q61" s="293">
        <v>0</v>
      </c>
      <c r="R61" s="292">
        <v>0</v>
      </c>
      <c r="S61" s="293">
        <v>0</v>
      </c>
      <c r="T61" s="293">
        <v>0</v>
      </c>
      <c r="U61" s="293">
        <v>0</v>
      </c>
      <c r="V61" s="292">
        <v>0</v>
      </c>
      <c r="W61" s="293">
        <v>0</v>
      </c>
      <c r="X61" s="293">
        <v>0</v>
      </c>
      <c r="Y61" s="293">
        <v>0</v>
      </c>
      <c r="Z61" s="292">
        <v>0</v>
      </c>
      <c r="AA61" s="293">
        <v>0</v>
      </c>
      <c r="AB61" s="293">
        <v>0</v>
      </c>
      <c r="AC61" s="293">
        <v>0</v>
      </c>
      <c r="AD61" s="292">
        <v>0</v>
      </c>
      <c r="AE61" s="293">
        <v>0</v>
      </c>
      <c r="AF61" s="293">
        <v>0</v>
      </c>
      <c r="AG61" s="293"/>
    </row>
    <row r="62" spans="1:33" x14ac:dyDescent="0.3">
      <c r="A62" s="289" t="s">
        <v>224</v>
      </c>
      <c r="B62" s="292">
        <v>0</v>
      </c>
      <c r="C62" s="293">
        <v>0</v>
      </c>
      <c r="D62" s="293">
        <v>0</v>
      </c>
      <c r="E62" s="293">
        <v>0</v>
      </c>
      <c r="F62" s="292">
        <v>0</v>
      </c>
      <c r="G62" s="293">
        <v>0</v>
      </c>
      <c r="H62" s="293">
        <v>0</v>
      </c>
      <c r="I62" s="293">
        <v>0</v>
      </c>
      <c r="J62" s="292">
        <v>0</v>
      </c>
      <c r="K62" s="293">
        <v>0</v>
      </c>
      <c r="L62" s="293">
        <v>0</v>
      </c>
      <c r="M62" s="293">
        <v>0</v>
      </c>
      <c r="N62" s="292">
        <v>0</v>
      </c>
      <c r="O62" s="293">
        <v>0</v>
      </c>
      <c r="P62" s="293">
        <v>0</v>
      </c>
      <c r="Q62" s="293">
        <v>0</v>
      </c>
      <c r="R62" s="292">
        <v>0</v>
      </c>
      <c r="S62" s="293">
        <v>0</v>
      </c>
      <c r="T62" s="293">
        <v>0</v>
      </c>
      <c r="U62" s="293">
        <v>0</v>
      </c>
      <c r="V62" s="292">
        <v>0</v>
      </c>
      <c r="W62" s="293">
        <v>0</v>
      </c>
      <c r="X62" s="293">
        <v>0</v>
      </c>
      <c r="Y62" s="293">
        <v>0</v>
      </c>
      <c r="Z62" s="292">
        <v>0</v>
      </c>
      <c r="AA62" s="293">
        <v>0</v>
      </c>
      <c r="AB62" s="293">
        <v>0</v>
      </c>
      <c r="AC62" s="293">
        <v>0</v>
      </c>
      <c r="AD62" s="292">
        <v>0</v>
      </c>
      <c r="AE62" s="293">
        <v>0</v>
      </c>
      <c r="AF62" s="293">
        <v>0</v>
      </c>
      <c r="AG62" s="293"/>
    </row>
    <row r="63" spans="1:33" x14ac:dyDescent="0.3">
      <c r="A63" s="289" t="s">
        <v>225</v>
      </c>
      <c r="B63" s="292">
        <v>293.16300000000001</v>
      </c>
      <c r="C63" s="293">
        <v>408.81200000000001</v>
      </c>
      <c r="D63" s="293">
        <v>416.18900000000002</v>
      </c>
      <c r="E63" s="293">
        <v>464.84300000000002</v>
      </c>
      <c r="F63" s="292">
        <v>-8.0000000000000002E-3</v>
      </c>
      <c r="G63" s="293">
        <v>51.472000000000001</v>
      </c>
      <c r="H63" s="293">
        <v>1216.0550000000001</v>
      </c>
      <c r="I63" s="293">
        <v>1856.2249999999999</v>
      </c>
      <c r="J63" s="292">
        <v>626.39599999999996</v>
      </c>
      <c r="K63" s="293">
        <v>529.37400000000002</v>
      </c>
      <c r="L63" s="293">
        <v>2678.03</v>
      </c>
      <c r="M63" s="293">
        <v>4498.1390000000001</v>
      </c>
      <c r="N63" s="292">
        <v>1268.731</v>
      </c>
      <c r="O63" s="293">
        <v>1824.817</v>
      </c>
      <c r="P63" s="293">
        <v>1337.9480000000001</v>
      </c>
      <c r="Q63" s="293">
        <v>5745.1819999999998</v>
      </c>
      <c r="R63" s="292">
        <v>23.891999999999999</v>
      </c>
      <c r="S63" s="293">
        <v>315.56700000000001</v>
      </c>
      <c r="T63" s="293">
        <v>515.77</v>
      </c>
      <c r="U63" s="293">
        <v>-4906.5349999999999</v>
      </c>
      <c r="V63" s="292">
        <v>195.369</v>
      </c>
      <c r="W63" s="293">
        <v>378.30599999999998</v>
      </c>
      <c r="X63" s="293">
        <v>567.08600000000001</v>
      </c>
      <c r="Y63" s="293">
        <v>762.46100000000001</v>
      </c>
      <c r="Z63" s="292">
        <v>-521.47900000000004</v>
      </c>
      <c r="AA63" s="293">
        <v>-333.74200000000002</v>
      </c>
      <c r="AB63" s="293">
        <v>-114.014</v>
      </c>
      <c r="AC63" s="293">
        <v>150.459</v>
      </c>
      <c r="AD63" s="292">
        <v>205.59899999999999</v>
      </c>
      <c r="AE63" s="293">
        <v>425.31400000000002</v>
      </c>
      <c r="AF63" s="293">
        <v>780.30499999999995</v>
      </c>
      <c r="AG63" s="293"/>
    </row>
    <row r="64" spans="1:33" ht="14.5" thickBot="1" x14ac:dyDescent="0.35">
      <c r="A64" s="339" t="s">
        <v>263</v>
      </c>
      <c r="B64" s="295">
        <v>-2848.28</v>
      </c>
      <c r="C64" s="296">
        <v>-1307.3779999999999</v>
      </c>
      <c r="D64" s="296">
        <v>-6922.2870000000003</v>
      </c>
      <c r="E64" s="296">
        <v>-23898.235000000001</v>
      </c>
      <c r="F64" s="295">
        <v>-4596.25</v>
      </c>
      <c r="G64" s="296">
        <v>-8406.4580000000005</v>
      </c>
      <c r="H64" s="296">
        <v>-12122.627</v>
      </c>
      <c r="I64" s="296">
        <v>-17523.032999999999</v>
      </c>
      <c r="J64" s="295">
        <v>-4118.7640000000001</v>
      </c>
      <c r="K64" s="296">
        <v>-8648.6270000000004</v>
      </c>
      <c r="L64" s="296">
        <v>-11787.302</v>
      </c>
      <c r="M64" s="296">
        <v>-15348.359</v>
      </c>
      <c r="N64" s="295">
        <v>-4487.3239999999996</v>
      </c>
      <c r="O64" s="296">
        <v>-9696.5390000000007</v>
      </c>
      <c r="P64" s="296">
        <v>-17525.266</v>
      </c>
      <c r="Q64" s="296">
        <v>-18739.705000000002</v>
      </c>
      <c r="R64" s="295">
        <v>60403.141000000003</v>
      </c>
      <c r="S64" s="296">
        <v>55769.300999999999</v>
      </c>
      <c r="T64" s="296">
        <v>52641.756999999998</v>
      </c>
      <c r="U64" s="296">
        <v>42704.932000000001</v>
      </c>
      <c r="V64" s="295">
        <v>-3930.9969999999998</v>
      </c>
      <c r="W64" s="296">
        <v>-7969.4189999999999</v>
      </c>
      <c r="X64" s="296">
        <v>-11532.003000000001</v>
      </c>
      <c r="Y64" s="296">
        <v>-15758.388999999999</v>
      </c>
      <c r="Z64" s="295">
        <v>-2938.5419999999999</v>
      </c>
      <c r="AA64" s="296">
        <v>-4471.5829999999996</v>
      </c>
      <c r="AB64" s="296">
        <v>-6881.3860000000004</v>
      </c>
      <c r="AC64" s="296">
        <v>-9678.1880000000001</v>
      </c>
      <c r="AD64" s="295">
        <v>-1808.143</v>
      </c>
      <c r="AE64" s="296">
        <v>-3977.2460000000001</v>
      </c>
      <c r="AF64" s="296">
        <v>-7447.2879999999996</v>
      </c>
      <c r="AG64" s="296"/>
    </row>
    <row r="65" spans="1:33" x14ac:dyDescent="0.3">
      <c r="A65" s="294"/>
      <c r="B65" s="239"/>
      <c r="F65" s="239"/>
      <c r="J65" s="239"/>
      <c r="N65" s="239"/>
      <c r="R65" s="239"/>
      <c r="V65" s="239"/>
      <c r="Z65" s="239"/>
      <c r="AD65" s="239"/>
    </row>
    <row r="66" spans="1:33" x14ac:dyDescent="0.3">
      <c r="A66" s="294" t="s">
        <v>264</v>
      </c>
      <c r="B66" s="239"/>
      <c r="F66" s="239"/>
      <c r="J66" s="239"/>
      <c r="N66" s="239"/>
      <c r="R66" s="239"/>
      <c r="V66" s="239"/>
      <c r="Z66" s="239"/>
      <c r="AD66" s="239"/>
    </row>
    <row r="67" spans="1:33" x14ac:dyDescent="0.3">
      <c r="A67" s="294" t="s">
        <v>265</v>
      </c>
      <c r="B67" s="292">
        <v>0</v>
      </c>
      <c r="C67" s="293">
        <v>0</v>
      </c>
      <c r="D67" s="293">
        <v>0</v>
      </c>
      <c r="E67" s="293">
        <v>0</v>
      </c>
      <c r="F67" s="292">
        <v>0</v>
      </c>
      <c r="G67" s="293">
        <v>0</v>
      </c>
      <c r="H67" s="293">
        <v>0</v>
      </c>
      <c r="I67" s="293">
        <v>0</v>
      </c>
      <c r="J67" s="292">
        <v>0</v>
      </c>
      <c r="K67" s="293">
        <v>0</v>
      </c>
      <c r="L67" s="293">
        <v>0</v>
      </c>
      <c r="M67" s="293">
        <v>0</v>
      </c>
      <c r="N67" s="292">
        <v>0</v>
      </c>
      <c r="O67" s="293">
        <v>0</v>
      </c>
      <c r="P67" s="293">
        <v>0</v>
      </c>
      <c r="Q67" s="293">
        <v>0</v>
      </c>
      <c r="R67" s="292">
        <v>0</v>
      </c>
      <c r="S67" s="293">
        <v>0</v>
      </c>
      <c r="T67" s="293">
        <v>0</v>
      </c>
      <c r="U67" s="293">
        <v>0</v>
      </c>
      <c r="V67" s="292">
        <v>0</v>
      </c>
      <c r="W67" s="293">
        <v>0</v>
      </c>
      <c r="X67" s="293">
        <v>0</v>
      </c>
      <c r="Y67" s="293">
        <v>0</v>
      </c>
      <c r="Z67" s="292">
        <v>0</v>
      </c>
      <c r="AA67" s="293">
        <v>0</v>
      </c>
      <c r="AB67" s="293">
        <v>0</v>
      </c>
      <c r="AC67" s="293">
        <v>0</v>
      </c>
      <c r="AD67" s="292">
        <v>0</v>
      </c>
      <c r="AE67" s="293">
        <v>0</v>
      </c>
      <c r="AF67" s="293">
        <v>0</v>
      </c>
      <c r="AG67" s="293"/>
    </row>
    <row r="68" spans="1:33" x14ac:dyDescent="0.3">
      <c r="A68" s="294" t="s">
        <v>266</v>
      </c>
      <c r="B68" s="292">
        <v>1184.02</v>
      </c>
      <c r="C68" s="293">
        <v>1184.02</v>
      </c>
      <c r="D68" s="293">
        <v>1184.02</v>
      </c>
      <c r="E68" s="293">
        <v>1238.2760000000001</v>
      </c>
      <c r="F68" s="292">
        <v>1294.375</v>
      </c>
      <c r="G68" s="293">
        <v>1294.375</v>
      </c>
      <c r="H68" s="293">
        <v>2091.5509999999999</v>
      </c>
      <c r="I68" s="293">
        <v>1294.375</v>
      </c>
      <c r="J68" s="292">
        <v>1330.001</v>
      </c>
      <c r="K68" s="293">
        <v>1324.0630000000001</v>
      </c>
      <c r="L68" s="293">
        <v>1324.0630000000001</v>
      </c>
      <c r="M68" s="293">
        <v>1324.0630000000001</v>
      </c>
      <c r="N68" s="292">
        <v>0</v>
      </c>
      <c r="O68" s="293">
        <v>0</v>
      </c>
      <c r="P68" s="293">
        <v>0</v>
      </c>
      <c r="Q68" s="293">
        <v>0</v>
      </c>
      <c r="R68" s="292">
        <v>0</v>
      </c>
      <c r="S68" s="293">
        <v>0</v>
      </c>
      <c r="T68" s="293">
        <v>0</v>
      </c>
      <c r="U68" s="293">
        <v>0</v>
      </c>
      <c r="V68" s="292">
        <v>0</v>
      </c>
      <c r="W68" s="293">
        <v>0</v>
      </c>
      <c r="X68" s="293">
        <v>0</v>
      </c>
      <c r="Y68" s="293">
        <v>0</v>
      </c>
      <c r="Z68" s="292">
        <v>0</v>
      </c>
      <c r="AA68" s="293">
        <v>0</v>
      </c>
      <c r="AB68" s="293">
        <v>0</v>
      </c>
      <c r="AC68" s="293">
        <v>0</v>
      </c>
      <c r="AD68" s="292">
        <v>0</v>
      </c>
      <c r="AE68" s="293">
        <v>0</v>
      </c>
      <c r="AF68" s="293">
        <v>0</v>
      </c>
      <c r="AG68" s="293"/>
    </row>
    <row r="69" spans="1:33" x14ac:dyDescent="0.3">
      <c r="A69" s="289" t="s">
        <v>254</v>
      </c>
      <c r="B69" s="292">
        <v>0</v>
      </c>
      <c r="C69" s="293">
        <v>0</v>
      </c>
      <c r="D69" s="293">
        <v>0</v>
      </c>
      <c r="E69" s="293">
        <v>0</v>
      </c>
      <c r="F69" s="292">
        <v>0</v>
      </c>
      <c r="G69" s="293">
        <v>0</v>
      </c>
      <c r="H69" s="293">
        <v>0</v>
      </c>
      <c r="I69" s="293">
        <v>0</v>
      </c>
      <c r="J69" s="292">
        <v>0</v>
      </c>
      <c r="K69" s="293">
        <v>0</v>
      </c>
      <c r="L69" s="293">
        <v>0</v>
      </c>
      <c r="M69" s="293">
        <v>0</v>
      </c>
      <c r="N69" s="292">
        <v>0</v>
      </c>
      <c r="O69" s="293">
        <v>0</v>
      </c>
      <c r="P69" s="293">
        <v>0</v>
      </c>
      <c r="Q69" s="293">
        <v>0</v>
      </c>
      <c r="R69" s="292">
        <v>0</v>
      </c>
      <c r="S69" s="293">
        <v>0</v>
      </c>
      <c r="T69" s="293">
        <v>0</v>
      </c>
      <c r="U69" s="293">
        <v>0</v>
      </c>
      <c r="V69" s="292">
        <v>0</v>
      </c>
      <c r="W69" s="293">
        <v>0</v>
      </c>
      <c r="X69" s="293">
        <v>0</v>
      </c>
      <c r="Y69" s="293">
        <v>0</v>
      </c>
      <c r="Z69" s="292">
        <v>0</v>
      </c>
      <c r="AA69" s="293">
        <v>0</v>
      </c>
      <c r="AB69" s="293">
        <v>0</v>
      </c>
      <c r="AC69" s="293">
        <v>0</v>
      </c>
      <c r="AD69" s="292">
        <v>0</v>
      </c>
      <c r="AE69" s="293">
        <v>0</v>
      </c>
      <c r="AF69" s="293">
        <v>0</v>
      </c>
      <c r="AG69" s="293"/>
    </row>
    <row r="70" spans="1:33" x14ac:dyDescent="0.3">
      <c r="A70" s="294" t="s">
        <v>268</v>
      </c>
      <c r="B70" s="292">
        <v>0</v>
      </c>
      <c r="C70" s="293">
        <v>0</v>
      </c>
      <c r="D70" s="293">
        <v>0</v>
      </c>
      <c r="E70" s="293">
        <v>0</v>
      </c>
      <c r="F70" s="292">
        <v>0</v>
      </c>
      <c r="G70" s="293">
        <v>0</v>
      </c>
      <c r="H70" s="293">
        <v>0</v>
      </c>
      <c r="I70" s="293">
        <v>0</v>
      </c>
      <c r="J70" s="292">
        <v>0</v>
      </c>
      <c r="K70" s="293">
        <v>0</v>
      </c>
      <c r="L70" s="293">
        <v>0</v>
      </c>
      <c r="M70" s="293">
        <v>0</v>
      </c>
      <c r="N70" s="292">
        <v>0</v>
      </c>
      <c r="O70" s="293">
        <v>0</v>
      </c>
      <c r="P70" s="293">
        <v>0</v>
      </c>
      <c r="Q70" s="293">
        <v>0</v>
      </c>
      <c r="R70" s="292">
        <v>0</v>
      </c>
      <c r="S70" s="293">
        <v>0</v>
      </c>
      <c r="T70" s="293">
        <v>0</v>
      </c>
      <c r="U70" s="293">
        <v>0</v>
      </c>
      <c r="V70" s="292">
        <v>0</v>
      </c>
      <c r="W70" s="293">
        <v>0</v>
      </c>
      <c r="X70" s="293">
        <v>0</v>
      </c>
      <c r="Y70" s="293">
        <v>0</v>
      </c>
      <c r="Z70" s="292">
        <v>0</v>
      </c>
      <c r="AA70" s="293">
        <v>0</v>
      </c>
      <c r="AB70" s="293">
        <v>0</v>
      </c>
      <c r="AC70" s="293">
        <v>0</v>
      </c>
      <c r="AD70" s="292">
        <v>0</v>
      </c>
      <c r="AE70" s="293">
        <v>0</v>
      </c>
      <c r="AF70" s="293">
        <v>0</v>
      </c>
      <c r="AG70" s="293"/>
    </row>
    <row r="71" spans="1:33" x14ac:dyDescent="0.3">
      <c r="A71" s="294" t="s">
        <v>269</v>
      </c>
      <c r="B71" s="292">
        <v>562.03599999999994</v>
      </c>
      <c r="C71" s="293">
        <v>1541.181</v>
      </c>
      <c r="D71" s="293">
        <v>1541.18</v>
      </c>
      <c r="E71" s="293">
        <v>2641.18</v>
      </c>
      <c r="F71" s="292">
        <v>0</v>
      </c>
      <c r="G71" s="293">
        <v>1094.096</v>
      </c>
      <c r="H71" s="293">
        <v>1385.75</v>
      </c>
      <c r="I71" s="293">
        <v>1385.75</v>
      </c>
      <c r="J71" s="292">
        <v>195.59700000000001</v>
      </c>
      <c r="K71" s="293">
        <v>195.59700000000001</v>
      </c>
      <c r="L71" s="293">
        <v>195.59700000000001</v>
      </c>
      <c r="M71" s="293">
        <v>392.59699999999998</v>
      </c>
      <c r="N71" s="292">
        <v>50.5</v>
      </c>
      <c r="O71" s="293">
        <v>50.5</v>
      </c>
      <c r="P71" s="293">
        <v>113.5</v>
      </c>
      <c r="Q71" s="293">
        <v>328.5</v>
      </c>
      <c r="R71" s="292">
        <v>596.24199999999996</v>
      </c>
      <c r="S71" s="293">
        <v>646.24199999999996</v>
      </c>
      <c r="T71" s="293">
        <v>1002.36</v>
      </c>
      <c r="U71" s="293">
        <v>1277.568</v>
      </c>
      <c r="V71" s="292">
        <v>823.71199999999999</v>
      </c>
      <c r="W71" s="293">
        <v>910.93600000000004</v>
      </c>
      <c r="X71" s="293">
        <v>1097.2550000000001</v>
      </c>
      <c r="Y71" s="293">
        <v>1283.0820000000001</v>
      </c>
      <c r="Z71" s="292">
        <v>0</v>
      </c>
      <c r="AA71" s="293">
        <v>0</v>
      </c>
      <c r="AB71" s="293">
        <v>0</v>
      </c>
      <c r="AC71" s="293">
        <v>132.572</v>
      </c>
      <c r="AD71" s="292">
        <v>0</v>
      </c>
      <c r="AE71" s="293">
        <v>0</v>
      </c>
      <c r="AF71" s="293">
        <v>0</v>
      </c>
      <c r="AG71" s="293"/>
    </row>
    <row r="72" spans="1:33" x14ac:dyDescent="0.3">
      <c r="A72" s="289" t="s">
        <v>255</v>
      </c>
      <c r="B72" s="292">
        <v>0</v>
      </c>
      <c r="C72" s="293">
        <v>0</v>
      </c>
      <c r="D72" s="293">
        <v>0</v>
      </c>
      <c r="E72" s="293">
        <v>0</v>
      </c>
      <c r="F72" s="292">
        <v>0</v>
      </c>
      <c r="G72" s="293">
        <v>0</v>
      </c>
      <c r="H72" s="293">
        <v>0</v>
      </c>
      <c r="I72" s="293">
        <v>0</v>
      </c>
      <c r="J72" s="292">
        <v>0</v>
      </c>
      <c r="K72" s="293">
        <v>0</v>
      </c>
      <c r="L72" s="293">
        <v>0</v>
      </c>
      <c r="M72" s="293">
        <v>0</v>
      </c>
      <c r="N72" s="292">
        <v>0</v>
      </c>
      <c r="O72" s="293">
        <v>0</v>
      </c>
      <c r="P72" s="293">
        <v>0</v>
      </c>
      <c r="Q72" s="293">
        <v>0</v>
      </c>
      <c r="R72" s="292">
        <v>0</v>
      </c>
      <c r="S72" s="293">
        <v>0</v>
      </c>
      <c r="T72" s="293">
        <v>0</v>
      </c>
      <c r="U72" s="293">
        <v>0</v>
      </c>
      <c r="V72" s="292">
        <v>0</v>
      </c>
      <c r="W72" s="293">
        <v>0</v>
      </c>
      <c r="X72" s="293">
        <v>0</v>
      </c>
      <c r="Y72" s="293">
        <v>0</v>
      </c>
      <c r="Z72" s="292">
        <v>0</v>
      </c>
      <c r="AA72" s="293">
        <v>0</v>
      </c>
      <c r="AB72" s="293">
        <v>0</v>
      </c>
      <c r="AC72" s="293">
        <v>0</v>
      </c>
      <c r="AD72" s="292">
        <v>0</v>
      </c>
      <c r="AE72" s="293">
        <v>0</v>
      </c>
      <c r="AF72" s="293">
        <v>0</v>
      </c>
      <c r="AG72" s="293"/>
    </row>
    <row r="73" spans="1:33" x14ac:dyDescent="0.3">
      <c r="A73" s="289" t="s">
        <v>256</v>
      </c>
      <c r="B73" s="292">
        <v>0</v>
      </c>
      <c r="C73" s="293">
        <v>0</v>
      </c>
      <c r="D73" s="293">
        <v>0</v>
      </c>
      <c r="E73" s="293">
        <v>0</v>
      </c>
      <c r="F73" s="292">
        <v>0</v>
      </c>
      <c r="G73" s="293">
        <v>14006.712</v>
      </c>
      <c r="H73" s="293">
        <v>24006.712</v>
      </c>
      <c r="I73" s="293">
        <v>24247.544000000002</v>
      </c>
      <c r="J73" s="292">
        <v>14770.593999999999</v>
      </c>
      <c r="K73" s="293">
        <v>14770.695</v>
      </c>
      <c r="L73" s="293">
        <v>14770.695</v>
      </c>
      <c r="M73" s="293">
        <v>0</v>
      </c>
      <c r="N73" s="292">
        <v>0</v>
      </c>
      <c r="O73" s="293">
        <v>0</v>
      </c>
      <c r="P73" s="293">
        <v>0</v>
      </c>
      <c r="Q73" s="293">
        <v>2650</v>
      </c>
      <c r="R73" s="292">
        <v>-10177.58</v>
      </c>
      <c r="S73" s="293">
        <v>-10177.581</v>
      </c>
      <c r="T73" s="293">
        <v>-16099.99</v>
      </c>
      <c r="U73" s="293">
        <v>-16099.581</v>
      </c>
      <c r="V73" s="292">
        <v>387.56400000000002</v>
      </c>
      <c r="W73" s="293">
        <v>370.62099999999998</v>
      </c>
      <c r="X73" s="293">
        <v>-4499.9809999999998</v>
      </c>
      <c r="Y73" s="293">
        <v>-4899.9809999999998</v>
      </c>
      <c r="Z73" s="292">
        <v>0</v>
      </c>
      <c r="AA73" s="293">
        <v>-10000</v>
      </c>
      <c r="AB73" s="293">
        <v>-10000</v>
      </c>
      <c r="AC73" s="293">
        <v>-10000</v>
      </c>
      <c r="AD73" s="292">
        <v>-4579.473</v>
      </c>
      <c r="AE73" s="293">
        <v>-3994.9319999999998</v>
      </c>
      <c r="AF73" s="293">
        <v>-3906.654</v>
      </c>
      <c r="AG73" s="293"/>
    </row>
    <row r="74" spans="1:33" x14ac:dyDescent="0.3">
      <c r="A74" s="289" t="s">
        <v>257</v>
      </c>
      <c r="B74" s="292">
        <v>76.872</v>
      </c>
      <c r="C74" s="293">
        <v>153.744</v>
      </c>
      <c r="D74" s="293">
        <v>230.61699999999999</v>
      </c>
      <c r="E74" s="293">
        <v>307.48899999999998</v>
      </c>
      <c r="F74" s="292">
        <v>76.872</v>
      </c>
      <c r="G74" s="293">
        <v>317.911</v>
      </c>
      <c r="H74" s="293">
        <v>11928.534</v>
      </c>
      <c r="I74" s="293">
        <v>21989.155999999999</v>
      </c>
      <c r="J74" s="292">
        <v>60.521999999999998</v>
      </c>
      <c r="K74" s="293">
        <v>371.245</v>
      </c>
      <c r="L74" s="293">
        <v>3181.8670000000002</v>
      </c>
      <c r="M74" s="293">
        <v>3242.489</v>
      </c>
      <c r="N74" s="292">
        <v>60.622</v>
      </c>
      <c r="O74" s="293">
        <v>121.28400000000001</v>
      </c>
      <c r="P74" s="293">
        <v>181.78200000000001</v>
      </c>
      <c r="Q74" s="293">
        <v>1992.489</v>
      </c>
      <c r="R74" s="292">
        <v>60.622</v>
      </c>
      <c r="S74" s="293">
        <v>610.40300000000002</v>
      </c>
      <c r="T74" s="293">
        <v>610.40300000000002</v>
      </c>
      <c r="U74" s="293">
        <v>610.40300000000002</v>
      </c>
      <c r="V74" s="292">
        <v>1000</v>
      </c>
      <c r="W74" s="293">
        <v>1000</v>
      </c>
      <c r="X74" s="293">
        <v>1000</v>
      </c>
      <c r="Y74" s="293">
        <v>1000</v>
      </c>
      <c r="Z74" s="292">
        <v>0</v>
      </c>
      <c r="AA74" s="293">
        <v>-10000</v>
      </c>
      <c r="AB74" s="293">
        <v>-10000</v>
      </c>
      <c r="AC74" s="293">
        <v>-10000</v>
      </c>
      <c r="AD74" s="292">
        <v>0</v>
      </c>
      <c r="AE74" s="293">
        <v>2650</v>
      </c>
      <c r="AF74" s="293">
        <v>2650</v>
      </c>
      <c r="AG74" s="293"/>
    </row>
    <row r="75" spans="1:33" x14ac:dyDescent="0.3">
      <c r="A75" s="289" t="s">
        <v>258</v>
      </c>
      <c r="B75" s="292">
        <v>101.634</v>
      </c>
      <c r="C75" s="293">
        <v>216.31800000000001</v>
      </c>
      <c r="D75" s="293">
        <v>334.63799999999998</v>
      </c>
      <c r="E75" s="293">
        <v>540.44799999999998</v>
      </c>
      <c r="F75" s="292">
        <v>114.746</v>
      </c>
      <c r="G75" s="293">
        <v>413.53100000000001</v>
      </c>
      <c r="H75" s="293">
        <v>692.66</v>
      </c>
      <c r="I75" s="293">
        <v>559.62300000000005</v>
      </c>
      <c r="J75" s="292">
        <v>105.872</v>
      </c>
      <c r="K75" s="293">
        <v>227.36199999999999</v>
      </c>
      <c r="L75" s="293">
        <v>470.00900000000001</v>
      </c>
      <c r="M75" s="293">
        <v>668.27700000000004</v>
      </c>
      <c r="N75" s="292">
        <v>231</v>
      </c>
      <c r="O75" s="293">
        <v>326.37599999999998</v>
      </c>
      <c r="P75" s="293">
        <v>476.90100000000001</v>
      </c>
      <c r="Q75" s="293">
        <v>646.52700000000004</v>
      </c>
      <c r="R75" s="292">
        <v>169.57</v>
      </c>
      <c r="S75" s="293">
        <v>326.71899999999999</v>
      </c>
      <c r="T75" s="293">
        <v>528.74300000000005</v>
      </c>
      <c r="U75" s="293">
        <v>699.26300000000003</v>
      </c>
      <c r="V75" s="292">
        <v>174</v>
      </c>
      <c r="W75" s="293">
        <v>328.26900000000001</v>
      </c>
      <c r="X75" s="293">
        <v>499.37799999999999</v>
      </c>
      <c r="Y75" s="293">
        <v>660.64499999999998</v>
      </c>
      <c r="Z75" s="292">
        <v>145.751</v>
      </c>
      <c r="AA75" s="293">
        <v>328.24099999999999</v>
      </c>
      <c r="AB75" s="293">
        <v>504.24099999999999</v>
      </c>
      <c r="AC75" s="293">
        <v>698.57100000000003</v>
      </c>
      <c r="AD75" s="292">
        <v>175.113</v>
      </c>
      <c r="AE75" s="293">
        <v>365</v>
      </c>
      <c r="AF75" s="293">
        <v>545.5</v>
      </c>
      <c r="AG75" s="293"/>
    </row>
    <row r="76" spans="1:33" x14ac:dyDescent="0.3">
      <c r="A76" s="289" t="s">
        <v>259</v>
      </c>
      <c r="B76" s="297" t="s">
        <v>87</v>
      </c>
      <c r="C76" s="298" t="s">
        <v>87</v>
      </c>
      <c r="D76" s="298" t="s">
        <v>87</v>
      </c>
      <c r="E76" s="298" t="s">
        <v>87</v>
      </c>
      <c r="F76" s="292">
        <v>210.93199999999999</v>
      </c>
      <c r="G76" s="293">
        <v>419.43200000000002</v>
      </c>
      <c r="H76" s="293">
        <v>612.88699999999994</v>
      </c>
      <c r="I76" s="293">
        <v>883.53300000000002</v>
      </c>
      <c r="J76" s="292">
        <v>232.98699999999999</v>
      </c>
      <c r="K76" s="293">
        <v>484.11700000000002</v>
      </c>
      <c r="L76" s="293">
        <v>717.98400000000004</v>
      </c>
      <c r="M76" s="293">
        <v>953.77099999999996</v>
      </c>
      <c r="N76" s="292">
        <v>186.41200000000001</v>
      </c>
      <c r="O76" s="293">
        <v>378.00200000000001</v>
      </c>
      <c r="P76" s="293">
        <v>581.14800000000002</v>
      </c>
      <c r="Q76" s="293">
        <v>1082.2260000000001</v>
      </c>
      <c r="R76" s="292">
        <v>222.62200000000001</v>
      </c>
      <c r="S76" s="293">
        <v>455.89</v>
      </c>
      <c r="T76" s="293">
        <v>746.99400000000003</v>
      </c>
      <c r="U76" s="293">
        <v>991.048</v>
      </c>
      <c r="V76" s="292">
        <v>255.63900000000001</v>
      </c>
      <c r="W76" s="293">
        <v>550.04600000000005</v>
      </c>
      <c r="X76" s="293">
        <v>842.19600000000003</v>
      </c>
      <c r="Y76" s="293">
        <v>1132.9570000000001</v>
      </c>
      <c r="Z76" s="292">
        <v>218.13399999999999</v>
      </c>
      <c r="AA76" s="293">
        <v>435.41199999999998</v>
      </c>
      <c r="AB76" s="293">
        <v>642.80399999999997</v>
      </c>
      <c r="AC76" s="293">
        <v>868.72900000000004</v>
      </c>
      <c r="AD76" s="292">
        <v>210.48699999999999</v>
      </c>
      <c r="AE76" s="293">
        <v>428.90199999999999</v>
      </c>
      <c r="AF76" s="293">
        <v>679.553</v>
      </c>
      <c r="AG76" s="293"/>
    </row>
    <row r="77" spans="1:33" x14ac:dyDescent="0.3">
      <c r="A77" s="289" t="s">
        <v>253</v>
      </c>
      <c r="B77" s="292">
        <v>0</v>
      </c>
      <c r="C77" s="293">
        <v>0</v>
      </c>
      <c r="D77" s="293">
        <v>0</v>
      </c>
      <c r="E77" s="293">
        <v>0</v>
      </c>
      <c r="F77" s="292">
        <v>0</v>
      </c>
      <c r="G77" s="293">
        <v>0</v>
      </c>
      <c r="H77" s="293">
        <v>0</v>
      </c>
      <c r="I77" s="293">
        <v>0</v>
      </c>
      <c r="J77" s="292">
        <v>0</v>
      </c>
      <c r="K77" s="293">
        <v>0</v>
      </c>
      <c r="L77" s="293">
        <v>0</v>
      </c>
      <c r="M77" s="293">
        <v>0</v>
      </c>
      <c r="N77" s="292">
        <v>0</v>
      </c>
      <c r="O77" s="293">
        <v>0</v>
      </c>
      <c r="P77" s="293">
        <v>0</v>
      </c>
      <c r="Q77" s="293">
        <v>0</v>
      </c>
      <c r="R77" s="292">
        <v>0</v>
      </c>
      <c r="S77" s="293">
        <v>0</v>
      </c>
      <c r="T77" s="293">
        <v>0</v>
      </c>
      <c r="U77" s="293">
        <v>0</v>
      </c>
      <c r="V77" s="292">
        <v>0</v>
      </c>
      <c r="W77" s="293">
        <v>0</v>
      </c>
      <c r="X77" s="293">
        <v>0</v>
      </c>
      <c r="Y77" s="293">
        <v>0</v>
      </c>
      <c r="Z77" s="292">
        <v>0</v>
      </c>
      <c r="AA77" s="293">
        <v>0</v>
      </c>
      <c r="AB77" s="293">
        <v>0</v>
      </c>
      <c r="AC77" s="293">
        <v>0</v>
      </c>
      <c r="AD77" s="292">
        <v>0</v>
      </c>
      <c r="AE77" s="293">
        <v>0</v>
      </c>
      <c r="AF77" s="293">
        <v>0</v>
      </c>
      <c r="AG77" s="293"/>
    </row>
    <row r="78" spans="1:33" x14ac:dyDescent="0.3">
      <c r="A78" s="289" t="s">
        <v>220</v>
      </c>
      <c r="B78" s="292">
        <v>0</v>
      </c>
      <c r="C78" s="293">
        <v>1068.8679999999999</v>
      </c>
      <c r="D78" s="293">
        <v>1068.8679999999999</v>
      </c>
      <c r="E78" s="293">
        <v>1068.8679999999999</v>
      </c>
      <c r="F78" s="292">
        <v>0</v>
      </c>
      <c r="G78" s="293">
        <v>1066.1869999999999</v>
      </c>
      <c r="H78" s="293">
        <v>1066.1869999999999</v>
      </c>
      <c r="I78" s="293">
        <v>1066.1869999999999</v>
      </c>
      <c r="J78" s="292">
        <v>0</v>
      </c>
      <c r="K78" s="293">
        <v>0</v>
      </c>
      <c r="L78" s="293">
        <v>0</v>
      </c>
      <c r="M78" s="293">
        <v>0</v>
      </c>
      <c r="N78" s="292">
        <v>0</v>
      </c>
      <c r="O78" s="293">
        <v>1053.3920000000001</v>
      </c>
      <c r="P78" s="293">
        <v>1053.3920000000001</v>
      </c>
      <c r="Q78" s="293">
        <v>1053.3920000000001</v>
      </c>
      <c r="R78" s="292">
        <v>0</v>
      </c>
      <c r="S78" s="293">
        <v>1053.3920000000001</v>
      </c>
      <c r="T78" s="293">
        <v>1053.3920000000001</v>
      </c>
      <c r="U78" s="293">
        <v>1053.3920000000001</v>
      </c>
      <c r="V78" s="292">
        <v>0</v>
      </c>
      <c r="W78" s="293">
        <v>1027.354</v>
      </c>
      <c r="X78" s="293">
        <v>1027.354</v>
      </c>
      <c r="Y78" s="293">
        <v>1027.354</v>
      </c>
      <c r="Z78" s="292">
        <v>0</v>
      </c>
      <c r="AA78" s="293">
        <v>1018.954</v>
      </c>
      <c r="AB78" s="293">
        <v>1018.954</v>
      </c>
      <c r="AC78" s="293">
        <v>1018.954</v>
      </c>
      <c r="AD78" s="292">
        <v>0</v>
      </c>
      <c r="AE78" s="293">
        <v>1018.954</v>
      </c>
      <c r="AF78" s="293">
        <v>1018.954</v>
      </c>
      <c r="AG78" s="293"/>
    </row>
    <row r="79" spans="1:33" x14ac:dyDescent="0.3">
      <c r="A79" s="289" t="s">
        <v>222</v>
      </c>
      <c r="B79" s="292">
        <v>2360.3139999999999</v>
      </c>
      <c r="C79" s="293">
        <v>4457.9560000000001</v>
      </c>
      <c r="D79" s="293">
        <v>7014.3649999999998</v>
      </c>
      <c r="E79" s="293">
        <v>10129.304</v>
      </c>
      <c r="F79" s="292">
        <v>1467.99</v>
      </c>
      <c r="G79" s="293">
        <v>3591.1480000000001</v>
      </c>
      <c r="H79" s="293">
        <v>5991.2380000000003</v>
      </c>
      <c r="I79" s="293">
        <v>9180.1409999999996</v>
      </c>
      <c r="J79" s="292">
        <v>2144.3139999999999</v>
      </c>
      <c r="K79" s="293">
        <v>4588.5889999999999</v>
      </c>
      <c r="L79" s="293">
        <v>6867.1229999999996</v>
      </c>
      <c r="M79" s="293">
        <v>9455.3870000000006</v>
      </c>
      <c r="N79" s="292">
        <v>1998</v>
      </c>
      <c r="O79" s="293">
        <v>4159.7359999999999</v>
      </c>
      <c r="P79" s="293">
        <v>6035</v>
      </c>
      <c r="Q79" s="293">
        <v>8258.2430000000004</v>
      </c>
      <c r="R79" s="292">
        <v>2706.163</v>
      </c>
      <c r="S79" s="293">
        <v>4702.0770000000002</v>
      </c>
      <c r="T79" s="293">
        <v>6938</v>
      </c>
      <c r="U79" s="293">
        <v>8893</v>
      </c>
      <c r="V79" s="292">
        <v>1873</v>
      </c>
      <c r="W79" s="293">
        <v>3804</v>
      </c>
      <c r="X79" s="293">
        <v>6242</v>
      </c>
      <c r="Y79" s="293">
        <v>7553.9380000000001</v>
      </c>
      <c r="Z79" s="292">
        <v>2016.3879999999999</v>
      </c>
      <c r="AA79" s="293">
        <v>3463</v>
      </c>
      <c r="AB79" s="293">
        <v>5487</v>
      </c>
      <c r="AC79" s="293">
        <v>7312</v>
      </c>
      <c r="AD79" s="292">
        <v>2102</v>
      </c>
      <c r="AE79" s="293">
        <v>3666</v>
      </c>
      <c r="AF79" s="293">
        <v>5381</v>
      </c>
      <c r="AG79" s="293"/>
    </row>
    <row r="80" spans="1:33" x14ac:dyDescent="0.3">
      <c r="A80" s="289" t="s">
        <v>224</v>
      </c>
      <c r="B80" s="292">
        <v>0</v>
      </c>
      <c r="C80" s="293">
        <v>0</v>
      </c>
      <c r="D80" s="293">
        <v>0</v>
      </c>
      <c r="E80" s="293">
        <v>0</v>
      </c>
      <c r="F80" s="292">
        <v>0</v>
      </c>
      <c r="G80" s="293">
        <v>0</v>
      </c>
      <c r="H80" s="293">
        <v>0</v>
      </c>
      <c r="I80" s="293">
        <v>0</v>
      </c>
      <c r="J80" s="292">
        <v>0</v>
      </c>
      <c r="K80" s="293">
        <v>0</v>
      </c>
      <c r="L80" s="293">
        <v>0</v>
      </c>
      <c r="M80" s="293">
        <v>0</v>
      </c>
      <c r="N80" s="292">
        <v>0</v>
      </c>
      <c r="O80" s="293">
        <v>0</v>
      </c>
      <c r="P80" s="293">
        <v>0</v>
      </c>
      <c r="Q80" s="293">
        <v>0</v>
      </c>
      <c r="R80" s="292">
        <v>0</v>
      </c>
      <c r="S80" s="293">
        <v>0</v>
      </c>
      <c r="T80" s="293">
        <v>0</v>
      </c>
      <c r="U80" s="293">
        <v>0</v>
      </c>
      <c r="V80" s="292">
        <v>0</v>
      </c>
      <c r="W80" s="293">
        <v>0</v>
      </c>
      <c r="X80" s="293">
        <v>0</v>
      </c>
      <c r="Y80" s="293">
        <v>0</v>
      </c>
      <c r="Z80" s="292">
        <v>0</v>
      </c>
      <c r="AA80" s="293">
        <v>0</v>
      </c>
      <c r="AB80" s="293">
        <v>0</v>
      </c>
      <c r="AC80" s="293">
        <v>0</v>
      </c>
      <c r="AD80" s="292">
        <v>0</v>
      </c>
      <c r="AE80" s="293">
        <v>0</v>
      </c>
      <c r="AF80" s="293">
        <v>0</v>
      </c>
      <c r="AG80" s="293"/>
    </row>
    <row r="81" spans="1:33" x14ac:dyDescent="0.3">
      <c r="A81" s="289" t="s">
        <v>225</v>
      </c>
      <c r="B81" s="292">
        <v>-5.25</v>
      </c>
      <c r="C81" s="293">
        <v>-965.91099999999994</v>
      </c>
      <c r="D81" s="293">
        <v>-952.37699999999995</v>
      </c>
      <c r="E81" s="293">
        <v>-579.34900000000005</v>
      </c>
      <c r="F81" s="292">
        <v>-1585.479</v>
      </c>
      <c r="G81" s="293">
        <v>-1823.0250000000001</v>
      </c>
      <c r="H81" s="293">
        <v>-1938.058</v>
      </c>
      <c r="I81" s="293">
        <v>-2190.6750000000002</v>
      </c>
      <c r="J81" s="292">
        <v>50.933999999999997</v>
      </c>
      <c r="K81" s="293">
        <v>697.00099999999998</v>
      </c>
      <c r="L81" s="293">
        <v>221.85499999999999</v>
      </c>
      <c r="M81" s="293">
        <v>-158.63200000000001</v>
      </c>
      <c r="N81" s="292">
        <v>-745.59299999999996</v>
      </c>
      <c r="O81" s="293">
        <v>-1433.1679999999999</v>
      </c>
      <c r="P81" s="293">
        <v>-2557.1999999999998</v>
      </c>
      <c r="Q81" s="293">
        <v>-3021.0149999999999</v>
      </c>
      <c r="R81" s="292">
        <v>-219.03100000000001</v>
      </c>
      <c r="S81" s="293">
        <v>-246.02</v>
      </c>
      <c r="T81" s="293">
        <v>-189.18199999999999</v>
      </c>
      <c r="U81" s="293">
        <v>-145.131</v>
      </c>
      <c r="V81" s="292">
        <v>-68.47</v>
      </c>
      <c r="W81" s="293">
        <v>-238.30699999999999</v>
      </c>
      <c r="X81" s="293">
        <v>-314.83</v>
      </c>
      <c r="Y81" s="293">
        <v>-195.05500000000001</v>
      </c>
      <c r="Z81" s="292">
        <v>119.82</v>
      </c>
      <c r="AA81" s="293">
        <v>249.75899999999999</v>
      </c>
      <c r="AB81" s="293">
        <v>464.52300000000002</v>
      </c>
      <c r="AC81" s="293">
        <v>747.74599999999998</v>
      </c>
      <c r="AD81" s="292">
        <v>738.97400000000005</v>
      </c>
      <c r="AE81" s="293">
        <v>688.93</v>
      </c>
      <c r="AF81" s="293">
        <v>612.12</v>
      </c>
      <c r="AG81" s="293"/>
    </row>
    <row r="82" spans="1:33" x14ac:dyDescent="0.3">
      <c r="A82" s="289" t="s">
        <v>270</v>
      </c>
      <c r="B82" s="292">
        <v>-4290.1260000000002</v>
      </c>
      <c r="C82" s="293">
        <v>-9587.9979999999996</v>
      </c>
      <c r="D82" s="293">
        <v>-12326.065000000001</v>
      </c>
      <c r="E82" s="293">
        <v>-16504.914000000001</v>
      </c>
      <c r="F82" s="292">
        <v>-4750.3940000000002</v>
      </c>
      <c r="G82" s="293">
        <v>3987.0070000000001</v>
      </c>
      <c r="H82" s="293">
        <v>-1700.153</v>
      </c>
      <c r="I82" s="293">
        <v>-14301.896000000001</v>
      </c>
      <c r="J82" s="292">
        <v>10752.235000000001</v>
      </c>
      <c r="K82" s="293">
        <v>8276.723</v>
      </c>
      <c r="L82" s="293">
        <v>2235.9070000000002</v>
      </c>
      <c r="M82" s="293">
        <v>-16195.216</v>
      </c>
      <c r="N82" s="292">
        <v>-3272.127</v>
      </c>
      <c r="O82" s="293">
        <v>-7522.4579999999996</v>
      </c>
      <c r="P82" s="293">
        <v>-10998.923000000001</v>
      </c>
      <c r="Q82" s="293">
        <v>-13732.392</v>
      </c>
      <c r="R82" s="292">
        <v>-14151.83</v>
      </c>
      <c r="S82" s="293">
        <v>-18218.324000000001</v>
      </c>
      <c r="T82" s="293">
        <v>-27169.063999999998</v>
      </c>
      <c r="U82" s="293">
        <v>-29769.385999999999</v>
      </c>
      <c r="V82" s="292">
        <v>-3807.2570000000001</v>
      </c>
      <c r="W82" s="293">
        <v>-7488.2910000000002</v>
      </c>
      <c r="X82" s="293">
        <v>-15522.994000000001</v>
      </c>
      <c r="Y82" s="293">
        <v>-17753.011999999999</v>
      </c>
      <c r="Z82" s="292">
        <v>-2260.453</v>
      </c>
      <c r="AA82" s="293">
        <v>-4995.848</v>
      </c>
      <c r="AB82" s="293">
        <v>-7188.4759999999997</v>
      </c>
      <c r="AC82" s="293">
        <v>-9283.08</v>
      </c>
      <c r="AD82" s="292">
        <v>-6328.0990000000002</v>
      </c>
      <c r="AE82" s="293">
        <v>-11434.858</v>
      </c>
      <c r="AF82" s="293">
        <v>-13569.540999999999</v>
      </c>
      <c r="AG82" s="293"/>
    </row>
    <row r="83" spans="1:33" ht="14.5" thickBot="1" x14ac:dyDescent="0.35">
      <c r="A83" s="338" t="s">
        <v>271</v>
      </c>
      <c r="B83" s="295">
        <v>-881.82299999999998</v>
      </c>
      <c r="C83" s="296">
        <v>5860.73</v>
      </c>
      <c r="D83" s="296">
        <v>3794.4270000000001</v>
      </c>
      <c r="E83" s="296">
        <v>-6688.6530000000002</v>
      </c>
      <c r="F83" s="295">
        <v>-8489.6970000000001</v>
      </c>
      <c r="G83" s="296">
        <v>5883.7139999999999</v>
      </c>
      <c r="H83" s="296">
        <v>6638.6319999999996</v>
      </c>
      <c r="I83" s="296">
        <v>-4555.8450000000003</v>
      </c>
      <c r="J83" s="295">
        <v>17109.673999999999</v>
      </c>
      <c r="K83" s="296">
        <v>17797.081999999999</v>
      </c>
      <c r="L83" s="296">
        <v>17202.909</v>
      </c>
      <c r="M83" s="296">
        <v>1617.3440000000001</v>
      </c>
      <c r="N83" s="295">
        <v>-228.459</v>
      </c>
      <c r="O83" s="296">
        <v>-2681.279</v>
      </c>
      <c r="P83" s="296">
        <v>-7384.8789999999999</v>
      </c>
      <c r="Q83" s="296">
        <v>-3253.4180000000001</v>
      </c>
      <c r="R83" s="295">
        <v>35288.050000000003</v>
      </c>
      <c r="S83" s="296">
        <v>34101.175000000003</v>
      </c>
      <c r="T83" s="296">
        <v>28129.627</v>
      </c>
      <c r="U83" s="296">
        <v>25403.120999999999</v>
      </c>
      <c r="V83" s="295">
        <v>-7477.0370000000003</v>
      </c>
      <c r="W83" s="296">
        <v>-12058.494000000001</v>
      </c>
      <c r="X83" s="296">
        <v>-18294.927</v>
      </c>
      <c r="Y83" s="296">
        <v>-18310.003000000001</v>
      </c>
      <c r="Z83" s="295">
        <v>39.466000000000001</v>
      </c>
      <c r="AA83" s="296">
        <v>4292.5720000000001</v>
      </c>
      <c r="AB83" s="296">
        <v>8349.2199999999993</v>
      </c>
      <c r="AC83" s="296">
        <v>13458.531999999999</v>
      </c>
      <c r="AD83" s="295">
        <v>-2621.1590000000001</v>
      </c>
      <c r="AE83" s="296">
        <v>-7679.4170000000004</v>
      </c>
      <c r="AF83" s="296">
        <v>-8256.8320000000003</v>
      </c>
      <c r="AG83" s="296"/>
    </row>
    <row r="84" spans="1:33" x14ac:dyDescent="0.3">
      <c r="A84" s="289"/>
      <c r="B84" s="239"/>
      <c r="F84" s="239"/>
      <c r="J84" s="239"/>
      <c r="N84" s="239"/>
      <c r="R84" s="239"/>
      <c r="V84" s="239"/>
      <c r="Z84" s="239"/>
      <c r="AD84" s="239"/>
    </row>
    <row r="85" spans="1:33" x14ac:dyDescent="0.3">
      <c r="A85" s="289" t="s">
        <v>272</v>
      </c>
      <c r="B85" s="239"/>
      <c r="F85" s="239"/>
      <c r="J85" s="239"/>
      <c r="N85" s="239"/>
      <c r="R85" s="239"/>
      <c r="V85" s="239"/>
      <c r="Z85" s="239"/>
      <c r="AD85" s="239"/>
    </row>
    <row r="86" spans="1:33" x14ac:dyDescent="0.3">
      <c r="A86" s="289" t="s">
        <v>272</v>
      </c>
      <c r="B86" s="292">
        <v>-147.673</v>
      </c>
      <c r="C86" s="293">
        <v>-2.6859999999999999</v>
      </c>
      <c r="D86" s="293">
        <v>-102.619</v>
      </c>
      <c r="E86" s="293">
        <v>21.995000000000001</v>
      </c>
      <c r="F86" s="292">
        <v>-15.58</v>
      </c>
      <c r="G86" s="293">
        <v>-33.905000000000001</v>
      </c>
      <c r="H86" s="293">
        <v>3.9940000000000002</v>
      </c>
      <c r="I86" s="293">
        <v>-60.448999999999998</v>
      </c>
      <c r="J86" s="292">
        <v>378.59800000000001</v>
      </c>
      <c r="K86" s="293">
        <v>232.447</v>
      </c>
      <c r="L86" s="293">
        <v>197.018</v>
      </c>
      <c r="M86" s="293">
        <v>-11.516</v>
      </c>
      <c r="N86" s="292">
        <v>32.573</v>
      </c>
      <c r="O86" s="293">
        <v>4.524</v>
      </c>
      <c r="P86" s="293">
        <v>31.568000000000001</v>
      </c>
      <c r="Q86" s="293">
        <v>23.54</v>
      </c>
      <c r="R86" s="292">
        <v>-44.274000000000001</v>
      </c>
      <c r="S86" s="293">
        <v>-37.192999999999998</v>
      </c>
      <c r="T86" s="293">
        <v>-45.323</v>
      </c>
      <c r="U86" s="293">
        <v>-100.34399999999999</v>
      </c>
      <c r="V86" s="292">
        <v>-104.443</v>
      </c>
      <c r="W86" s="293">
        <v>-169.19900000000001</v>
      </c>
      <c r="X86" s="293">
        <v>-147.923</v>
      </c>
      <c r="Y86" s="293">
        <v>-234.637</v>
      </c>
      <c r="Z86" s="292">
        <v>-19.065999999999999</v>
      </c>
      <c r="AA86" s="293">
        <v>81.436000000000007</v>
      </c>
      <c r="AB86" s="293">
        <v>98.08</v>
      </c>
      <c r="AC86" s="293">
        <v>148.28899999999999</v>
      </c>
      <c r="AD86" s="292">
        <v>-35.298000000000002</v>
      </c>
      <c r="AE86" s="293">
        <v>-64.536000000000001</v>
      </c>
      <c r="AF86" s="293">
        <v>-79.564999999999998</v>
      </c>
      <c r="AG86" s="293"/>
    </row>
    <row r="87" spans="1:33" x14ac:dyDescent="0.3">
      <c r="A87" s="289" t="s">
        <v>273</v>
      </c>
      <c r="B87" s="292">
        <v>-1029.4960000000001</v>
      </c>
      <c r="C87" s="293">
        <v>5858.0439999999999</v>
      </c>
      <c r="D87" s="293">
        <v>3691.808</v>
      </c>
      <c r="E87" s="293">
        <v>-6666.6580000000004</v>
      </c>
      <c r="F87" s="292">
        <v>-8505.277</v>
      </c>
      <c r="G87" s="293">
        <v>5849.8090000000002</v>
      </c>
      <c r="H87" s="293">
        <v>6642.6260000000002</v>
      </c>
      <c r="I87" s="293">
        <v>-4616.2939999999999</v>
      </c>
      <c r="J87" s="292">
        <v>17488.272000000001</v>
      </c>
      <c r="K87" s="293">
        <v>18029.528999999999</v>
      </c>
      <c r="L87" s="293">
        <v>17399.927</v>
      </c>
      <c r="M87" s="293">
        <v>1605.828</v>
      </c>
      <c r="N87" s="292">
        <v>-195.886</v>
      </c>
      <c r="O87" s="293">
        <v>-2676.7550000000001</v>
      </c>
      <c r="P87" s="293">
        <v>-7353.3109999999997</v>
      </c>
      <c r="Q87" s="293">
        <v>-3229.8780000000002</v>
      </c>
      <c r="R87" s="292">
        <v>35243.775999999998</v>
      </c>
      <c r="S87" s="293">
        <v>34063.982000000004</v>
      </c>
      <c r="T87" s="293">
        <v>28084.304</v>
      </c>
      <c r="U87" s="293">
        <v>25302.776999999998</v>
      </c>
      <c r="V87" s="292">
        <v>-7581.48</v>
      </c>
      <c r="W87" s="293">
        <v>-12227.692999999999</v>
      </c>
      <c r="X87" s="293">
        <v>-18442.849999999999</v>
      </c>
      <c r="Y87" s="293">
        <v>-18544.64</v>
      </c>
      <c r="Z87" s="292">
        <v>20.399999999999999</v>
      </c>
      <c r="AA87" s="293">
        <v>4374.0079999999998</v>
      </c>
      <c r="AB87" s="293">
        <v>8447.2999999999993</v>
      </c>
      <c r="AC87" s="293">
        <v>13606.821</v>
      </c>
      <c r="AD87" s="292">
        <v>-2656.4569999999999</v>
      </c>
      <c r="AE87" s="293">
        <v>-7743.9530000000004</v>
      </c>
      <c r="AF87" s="293">
        <v>-8336.3970000000008</v>
      </c>
      <c r="AG87" s="293"/>
    </row>
    <row r="88" spans="1:33" x14ac:dyDescent="0.3">
      <c r="A88" s="289" t="s">
        <v>274</v>
      </c>
      <c r="B88" s="292">
        <v>38734.949000000001</v>
      </c>
      <c r="C88" s="293">
        <v>38734.949000000001</v>
      </c>
      <c r="D88" s="293">
        <v>38734.949000000001</v>
      </c>
      <c r="E88" s="293">
        <v>38734.949000000001</v>
      </c>
      <c r="F88" s="292">
        <v>32068.291000000001</v>
      </c>
      <c r="G88" s="293">
        <v>32068.291000000001</v>
      </c>
      <c r="H88" s="293">
        <v>32068.291000000001</v>
      </c>
      <c r="I88" s="293">
        <v>32068.291000000001</v>
      </c>
      <c r="J88" s="292">
        <v>27451.996999999999</v>
      </c>
      <c r="K88" s="293">
        <v>27452.264999999999</v>
      </c>
      <c r="L88" s="293">
        <v>27452.264999999999</v>
      </c>
      <c r="M88" s="293">
        <v>27452.264999999999</v>
      </c>
      <c r="N88" s="292">
        <v>29058.093000000001</v>
      </c>
      <c r="O88" s="293">
        <v>29058.093000000001</v>
      </c>
      <c r="P88" s="293">
        <v>29058.093000000001</v>
      </c>
      <c r="Q88" s="293">
        <v>29058.093000000001</v>
      </c>
      <c r="R88" s="292">
        <v>25828.215</v>
      </c>
      <c r="S88" s="293">
        <v>25828.215</v>
      </c>
      <c r="T88" s="293">
        <v>25828.215</v>
      </c>
      <c r="U88" s="293">
        <v>25828.215</v>
      </c>
      <c r="V88" s="292">
        <v>51130.991999999998</v>
      </c>
      <c r="W88" s="293">
        <v>51130.991999999998</v>
      </c>
      <c r="X88" s="293">
        <v>51130.991999999998</v>
      </c>
      <c r="Y88" s="293">
        <v>51130.991999999998</v>
      </c>
      <c r="Z88" s="292">
        <v>32586.351999999999</v>
      </c>
      <c r="AA88" s="293">
        <v>32586.351999999999</v>
      </c>
      <c r="AB88" s="293">
        <v>32586.351999999999</v>
      </c>
      <c r="AC88" s="293">
        <v>32586.351999999999</v>
      </c>
      <c r="AD88" s="292">
        <v>46193.173000000003</v>
      </c>
      <c r="AE88" s="293">
        <v>46193.173000000003</v>
      </c>
      <c r="AF88" s="293">
        <v>46193.173000000003</v>
      </c>
      <c r="AG88" s="293"/>
    </row>
    <row r="89" spans="1:33" ht="14.5" thickBot="1" x14ac:dyDescent="0.35">
      <c r="A89" s="344" t="s">
        <v>275</v>
      </c>
      <c r="B89" s="290">
        <v>37705.453000000001</v>
      </c>
      <c r="C89" s="291">
        <v>44592.993000000002</v>
      </c>
      <c r="D89" s="291">
        <v>42426.756999999998</v>
      </c>
      <c r="E89" s="291">
        <v>32068.291000000001</v>
      </c>
      <c r="F89" s="290">
        <v>23563.013999999999</v>
      </c>
      <c r="G89" s="291">
        <v>37918.1</v>
      </c>
      <c r="H89" s="291">
        <v>38710.917000000001</v>
      </c>
      <c r="I89" s="291">
        <v>27451.996999999999</v>
      </c>
      <c r="J89" s="290">
        <v>44940.269</v>
      </c>
      <c r="K89" s="291">
        <v>45481.794000000002</v>
      </c>
      <c r="L89" s="291">
        <v>44852.192000000003</v>
      </c>
      <c r="M89" s="291">
        <v>29058.093000000001</v>
      </c>
      <c r="N89" s="290">
        <v>28862.206999999999</v>
      </c>
      <c r="O89" s="291">
        <v>26381.338</v>
      </c>
      <c r="P89" s="291">
        <v>21704.781999999999</v>
      </c>
      <c r="Q89" s="291">
        <v>25828.215</v>
      </c>
      <c r="R89" s="290">
        <v>61071.991000000002</v>
      </c>
      <c r="S89" s="291">
        <v>59892.197</v>
      </c>
      <c r="T89" s="291">
        <v>53912.519</v>
      </c>
      <c r="U89" s="291">
        <v>51130.991999999998</v>
      </c>
      <c r="V89" s="290">
        <v>43549.512000000002</v>
      </c>
      <c r="W89" s="291">
        <v>38903.298999999999</v>
      </c>
      <c r="X89" s="291">
        <v>32688.142</v>
      </c>
      <c r="Y89" s="291">
        <v>32586.351999999999</v>
      </c>
      <c r="Z89" s="290">
        <v>32606.752</v>
      </c>
      <c r="AA89" s="291">
        <v>36960.36</v>
      </c>
      <c r="AB89" s="291">
        <v>41033.652000000002</v>
      </c>
      <c r="AC89" s="291">
        <v>46193.173000000003</v>
      </c>
      <c r="AD89" s="290">
        <v>43536.716</v>
      </c>
      <c r="AE89" s="291">
        <v>38449.22</v>
      </c>
      <c r="AF89" s="291">
        <v>37856.775999999998</v>
      </c>
      <c r="AG89" s="291"/>
    </row>
    <row r="90" spans="1:33" ht="14.5" thickTop="1" x14ac:dyDescent="0.3">
      <c r="A90" s="289"/>
      <c r="AB90" s="340"/>
      <c r="AF90" s="340"/>
    </row>
    <row r="91" spans="1:33" ht="14.5" customHeight="1" x14ac:dyDescent="0.3"/>
    <row r="92" spans="1:33" ht="14.5" customHeight="1" thickBot="1" x14ac:dyDescent="0.35">
      <c r="F92" s="445"/>
      <c r="G92" s="445"/>
      <c r="H92" s="445"/>
      <c r="I92" s="445"/>
      <c r="R92" s="440"/>
      <c r="S92" s="440"/>
      <c r="T92" s="440"/>
      <c r="U92" s="440"/>
      <c r="Z92" s="445"/>
      <c r="AA92" s="445"/>
      <c r="AB92" s="445"/>
      <c r="AC92" s="445"/>
      <c r="AD92" s="445"/>
      <c r="AE92" s="445"/>
      <c r="AF92" s="445"/>
      <c r="AG92" s="445"/>
    </row>
    <row r="93" spans="1:33" ht="14.5" customHeight="1" x14ac:dyDescent="0.3">
      <c r="A93" s="426" t="s">
        <v>285</v>
      </c>
      <c r="F93" s="445"/>
      <c r="G93" s="445"/>
      <c r="H93" s="445"/>
      <c r="I93" s="445"/>
      <c r="R93" s="440"/>
      <c r="S93" s="440"/>
      <c r="T93" s="440"/>
      <c r="U93" s="440"/>
      <c r="Z93" s="445"/>
      <c r="AA93" s="445"/>
      <c r="AB93" s="445"/>
      <c r="AC93" s="445"/>
      <c r="AD93" s="445"/>
      <c r="AE93" s="445"/>
      <c r="AF93" s="445"/>
      <c r="AG93" s="445"/>
    </row>
    <row r="94" spans="1:33" x14ac:dyDescent="0.3">
      <c r="A94" s="427"/>
      <c r="F94" s="445"/>
      <c r="G94" s="445"/>
      <c r="H94" s="445"/>
      <c r="I94" s="445"/>
      <c r="R94" s="440"/>
      <c r="S94" s="440"/>
      <c r="T94" s="440"/>
      <c r="U94" s="440"/>
      <c r="Z94" s="445"/>
      <c r="AA94" s="445"/>
      <c r="AB94" s="445"/>
      <c r="AC94" s="445"/>
      <c r="AD94" s="445"/>
      <c r="AE94" s="445"/>
      <c r="AF94" s="445"/>
      <c r="AG94" s="445"/>
    </row>
    <row r="95" spans="1:33" ht="14.5" thickBot="1" x14ac:dyDescent="0.35">
      <c r="A95" s="428"/>
      <c r="F95" s="445"/>
      <c r="G95" s="445"/>
      <c r="H95" s="445"/>
      <c r="I95" s="445"/>
      <c r="R95" s="440"/>
      <c r="S95" s="440"/>
      <c r="T95" s="440"/>
      <c r="U95" s="440"/>
      <c r="Z95" s="445"/>
      <c r="AA95" s="445"/>
      <c r="AB95" s="445"/>
      <c r="AC95" s="445"/>
      <c r="AD95" s="445"/>
      <c r="AE95" s="445"/>
      <c r="AF95" s="445"/>
      <c r="AG95" s="445"/>
    </row>
    <row r="96" spans="1:33" x14ac:dyDescent="0.3">
      <c r="F96" s="445"/>
      <c r="G96" s="445"/>
      <c r="H96" s="445"/>
      <c r="I96" s="445"/>
      <c r="R96" s="440"/>
      <c r="S96" s="440"/>
      <c r="T96" s="440"/>
      <c r="U96" s="440"/>
      <c r="Z96" s="445"/>
      <c r="AA96" s="445"/>
      <c r="AB96" s="445"/>
      <c r="AC96" s="445"/>
      <c r="AD96" s="445"/>
      <c r="AE96" s="445"/>
      <c r="AF96" s="445"/>
      <c r="AG96" s="445"/>
    </row>
    <row r="97" spans="6:33" x14ac:dyDescent="0.3">
      <c r="F97" s="445"/>
      <c r="G97" s="445"/>
      <c r="H97" s="445"/>
      <c r="I97" s="445"/>
      <c r="R97" s="440"/>
      <c r="S97" s="440"/>
      <c r="T97" s="440"/>
      <c r="U97" s="440"/>
      <c r="Z97" s="445"/>
      <c r="AA97" s="445"/>
      <c r="AB97" s="445"/>
      <c r="AC97" s="445"/>
      <c r="AD97" s="445"/>
      <c r="AE97" s="445"/>
      <c r="AF97" s="445"/>
      <c r="AG97" s="445"/>
    </row>
    <row r="98" spans="6:33" x14ac:dyDescent="0.3">
      <c r="F98" s="342"/>
      <c r="G98" s="342"/>
      <c r="H98" s="342"/>
      <c r="I98" s="342"/>
      <c r="R98" s="343"/>
      <c r="S98" s="343"/>
      <c r="T98" s="343"/>
      <c r="U98" s="343"/>
      <c r="Z98" s="340"/>
      <c r="AA98" s="340"/>
      <c r="AD98" s="340"/>
      <c r="AE98" s="340"/>
    </row>
    <row r="99" spans="6:33" x14ac:dyDescent="0.3">
      <c r="F99" s="342"/>
      <c r="G99" s="342"/>
      <c r="H99" s="342"/>
      <c r="I99" s="342"/>
      <c r="R99" s="343"/>
      <c r="S99" s="343"/>
      <c r="T99" s="343"/>
      <c r="U99" s="343"/>
      <c r="Z99" s="340"/>
      <c r="AA99" s="340"/>
      <c r="AD99" s="340"/>
      <c r="AE99" s="340"/>
    </row>
    <row r="100" spans="6:33" x14ac:dyDescent="0.3">
      <c r="R100" s="343"/>
      <c r="S100" s="343"/>
      <c r="T100" s="343"/>
      <c r="U100" s="343"/>
    </row>
  </sheetData>
  <mergeCells count="13">
    <mergeCell ref="AD3:AG3"/>
    <mergeCell ref="AD92:AG97"/>
    <mergeCell ref="A93:A95"/>
    <mergeCell ref="Z92:AC97"/>
    <mergeCell ref="V3:Y3"/>
    <mergeCell ref="Z3:AC3"/>
    <mergeCell ref="B3:E3"/>
    <mergeCell ref="F3:I3"/>
    <mergeCell ref="J3:M3"/>
    <mergeCell ref="N3:Q3"/>
    <mergeCell ref="R3:U3"/>
    <mergeCell ref="F92:I97"/>
    <mergeCell ref="R92:U9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6539F-84F7-41C5-BBBA-A04C42622D8C}">
  <dimension ref="B2:M56"/>
  <sheetViews>
    <sheetView zoomScale="90" zoomScaleNormal="90" workbookViewId="0">
      <selection activeCell="B2" sqref="B2"/>
    </sheetView>
  </sheetViews>
  <sheetFormatPr baseColWidth="10" defaultColWidth="8.81640625" defaultRowHeight="12.5" x14ac:dyDescent="0.25"/>
  <cols>
    <col min="1" max="1" width="1.81640625" style="347" customWidth="1"/>
    <col min="2" max="13" width="9.90625" style="347" customWidth="1"/>
    <col min="14" max="16384" width="8.81640625" style="347"/>
  </cols>
  <sheetData>
    <row r="2" spans="2:13" ht="13" x14ac:dyDescent="0.3">
      <c r="B2" s="346" t="s">
        <v>278</v>
      </c>
    </row>
    <row r="3" spans="2:13" ht="14.5" customHeight="1" x14ac:dyDescent="0.25">
      <c r="B3" s="454" t="s">
        <v>302</v>
      </c>
      <c r="C3" s="454"/>
      <c r="D3" s="454"/>
      <c r="E3" s="454"/>
      <c r="F3" s="454"/>
      <c r="G3" s="454"/>
      <c r="H3" s="454"/>
      <c r="I3" s="454"/>
      <c r="J3" s="454"/>
      <c r="K3" s="454"/>
      <c r="L3" s="454"/>
      <c r="M3" s="454"/>
    </row>
    <row r="4" spans="2:13" x14ac:dyDescent="0.25">
      <c r="B4" s="454"/>
      <c r="C4" s="454"/>
      <c r="D4" s="454"/>
      <c r="E4" s="454"/>
      <c r="F4" s="454"/>
      <c r="G4" s="454"/>
      <c r="H4" s="454"/>
      <c r="I4" s="454"/>
      <c r="J4" s="454"/>
      <c r="K4" s="454"/>
      <c r="L4" s="454"/>
      <c r="M4" s="454"/>
    </row>
    <row r="5" spans="2:13" x14ac:dyDescent="0.25">
      <c r="B5" s="454"/>
      <c r="C5" s="454"/>
      <c r="D5" s="454"/>
      <c r="E5" s="454"/>
      <c r="F5" s="454"/>
      <c r="G5" s="454"/>
      <c r="H5" s="454"/>
      <c r="I5" s="454"/>
      <c r="J5" s="454"/>
      <c r="K5" s="454"/>
      <c r="L5" s="454"/>
      <c r="M5" s="454"/>
    </row>
    <row r="6" spans="2:13" x14ac:dyDescent="0.25">
      <c r="B6" s="454"/>
      <c r="C6" s="454"/>
      <c r="D6" s="454"/>
      <c r="E6" s="454"/>
      <c r="F6" s="454"/>
      <c r="G6" s="454"/>
      <c r="H6" s="454"/>
      <c r="I6" s="454"/>
      <c r="J6" s="454"/>
      <c r="K6" s="454"/>
      <c r="L6" s="454"/>
      <c r="M6" s="454"/>
    </row>
    <row r="7" spans="2:13" x14ac:dyDescent="0.25">
      <c r="B7" s="454"/>
      <c r="C7" s="454"/>
      <c r="D7" s="454"/>
      <c r="E7" s="454"/>
      <c r="F7" s="454"/>
      <c r="G7" s="454"/>
      <c r="H7" s="454"/>
      <c r="I7" s="454"/>
      <c r="J7" s="454"/>
      <c r="K7" s="454"/>
      <c r="L7" s="454"/>
      <c r="M7" s="454"/>
    </row>
    <row r="8" spans="2:13" x14ac:dyDescent="0.25">
      <c r="B8" s="454"/>
      <c r="C8" s="454"/>
      <c r="D8" s="454"/>
      <c r="E8" s="454"/>
      <c r="F8" s="454"/>
      <c r="G8" s="454"/>
      <c r="H8" s="454"/>
      <c r="I8" s="454"/>
      <c r="J8" s="454"/>
      <c r="K8" s="454"/>
      <c r="L8" s="454"/>
      <c r="M8" s="454"/>
    </row>
    <row r="9" spans="2:13" x14ac:dyDescent="0.25">
      <c r="B9" s="456" t="s">
        <v>294</v>
      </c>
      <c r="C9" s="454"/>
      <c r="D9" s="454"/>
      <c r="E9" s="454"/>
      <c r="F9" s="454"/>
      <c r="G9" s="454"/>
      <c r="H9" s="454"/>
      <c r="I9" s="454"/>
      <c r="J9" s="454"/>
      <c r="K9" s="454"/>
      <c r="L9" s="454"/>
      <c r="M9" s="454"/>
    </row>
    <row r="10" spans="2:13" x14ac:dyDescent="0.25">
      <c r="B10" s="348"/>
      <c r="C10" s="348"/>
      <c r="D10" s="348"/>
      <c r="E10" s="348"/>
      <c r="F10" s="348"/>
      <c r="G10" s="348"/>
      <c r="H10" s="348"/>
      <c r="I10" s="348"/>
      <c r="J10" s="348"/>
      <c r="K10" s="348"/>
      <c r="L10" s="348"/>
      <c r="M10" s="348"/>
    </row>
    <row r="11" spans="2:13" x14ac:dyDescent="0.25">
      <c r="B11" s="454" t="s">
        <v>305</v>
      </c>
      <c r="C11" s="454"/>
      <c r="D11" s="454"/>
      <c r="E11" s="454"/>
      <c r="F11" s="454"/>
      <c r="G11" s="454"/>
      <c r="H11" s="454"/>
      <c r="I11" s="454"/>
      <c r="J11" s="454"/>
      <c r="K11" s="454"/>
      <c r="L11" s="454"/>
      <c r="M11" s="454"/>
    </row>
    <row r="12" spans="2:13" x14ac:dyDescent="0.25">
      <c r="B12" s="454"/>
      <c r="C12" s="454"/>
      <c r="D12" s="454"/>
      <c r="E12" s="454"/>
      <c r="F12" s="454"/>
      <c r="G12" s="454"/>
      <c r="H12" s="454"/>
      <c r="I12" s="454"/>
      <c r="J12" s="454"/>
      <c r="K12" s="454"/>
      <c r="L12" s="454"/>
      <c r="M12" s="454"/>
    </row>
    <row r="13" spans="2:13" x14ac:dyDescent="0.25">
      <c r="B13" s="454"/>
      <c r="C13" s="454"/>
      <c r="D13" s="454"/>
      <c r="E13" s="454"/>
      <c r="F13" s="454"/>
      <c r="G13" s="454"/>
      <c r="H13" s="454"/>
      <c r="I13" s="454"/>
      <c r="J13" s="454"/>
      <c r="K13" s="454"/>
      <c r="L13" s="454"/>
      <c r="M13" s="454"/>
    </row>
    <row r="14" spans="2:13" x14ac:dyDescent="0.25">
      <c r="B14" s="454"/>
      <c r="C14" s="454"/>
      <c r="D14" s="454"/>
      <c r="E14" s="454"/>
      <c r="F14" s="454"/>
      <c r="G14" s="454"/>
      <c r="H14" s="454"/>
      <c r="I14" s="454"/>
      <c r="J14" s="454"/>
      <c r="K14" s="454"/>
      <c r="L14" s="454"/>
      <c r="M14" s="454"/>
    </row>
    <row r="15" spans="2:13" x14ac:dyDescent="0.25">
      <c r="B15" s="454"/>
      <c r="C15" s="454"/>
      <c r="D15" s="454"/>
      <c r="E15" s="454"/>
      <c r="F15" s="454"/>
      <c r="G15" s="454"/>
      <c r="H15" s="454"/>
      <c r="I15" s="454"/>
      <c r="J15" s="454"/>
      <c r="K15" s="454"/>
      <c r="L15" s="454"/>
      <c r="M15" s="454"/>
    </row>
    <row r="16" spans="2:13" x14ac:dyDescent="0.25">
      <c r="B16" s="454"/>
      <c r="C16" s="454"/>
      <c r="D16" s="454"/>
      <c r="E16" s="454"/>
      <c r="F16" s="454"/>
      <c r="G16" s="454"/>
      <c r="H16" s="454"/>
      <c r="I16" s="454"/>
      <c r="J16" s="454"/>
      <c r="K16" s="454"/>
      <c r="L16" s="454"/>
      <c r="M16" s="454"/>
    </row>
    <row r="17" spans="2:13" x14ac:dyDescent="0.25">
      <c r="B17" s="454"/>
      <c r="C17" s="454"/>
      <c r="D17" s="454"/>
      <c r="E17" s="454"/>
      <c r="F17" s="454"/>
      <c r="G17" s="454"/>
      <c r="H17" s="454"/>
      <c r="I17" s="454"/>
      <c r="J17" s="454"/>
      <c r="K17" s="454"/>
      <c r="L17" s="454"/>
      <c r="M17" s="454"/>
    </row>
    <row r="18" spans="2:13" x14ac:dyDescent="0.25">
      <c r="B18" s="454"/>
      <c r="C18" s="454"/>
      <c r="D18" s="454"/>
      <c r="E18" s="454"/>
      <c r="F18" s="454"/>
      <c r="G18" s="454"/>
      <c r="H18" s="454"/>
      <c r="I18" s="454"/>
      <c r="J18" s="454"/>
      <c r="K18" s="454"/>
      <c r="L18" s="454"/>
      <c r="M18" s="454"/>
    </row>
    <row r="19" spans="2:13" x14ac:dyDescent="0.25">
      <c r="B19" s="454"/>
      <c r="C19" s="454"/>
      <c r="D19" s="454"/>
      <c r="E19" s="454"/>
      <c r="F19" s="454"/>
      <c r="G19" s="454"/>
      <c r="H19" s="454"/>
      <c r="I19" s="454"/>
      <c r="J19" s="454"/>
      <c r="K19" s="454"/>
      <c r="L19" s="454"/>
      <c r="M19" s="454"/>
    </row>
    <row r="20" spans="2:13" x14ac:dyDescent="0.25">
      <c r="B20" s="349"/>
      <c r="C20" s="349"/>
      <c r="D20" s="349"/>
      <c r="E20" s="349"/>
      <c r="F20" s="349"/>
      <c r="G20" s="349"/>
      <c r="H20" s="349"/>
      <c r="I20" s="349"/>
      <c r="J20" s="349"/>
      <c r="K20" s="349"/>
      <c r="L20" s="349"/>
      <c r="M20" s="349"/>
    </row>
    <row r="21" spans="2:13" ht="13" x14ac:dyDescent="0.3">
      <c r="B21" s="346" t="s">
        <v>279</v>
      </c>
      <c r="C21" s="349"/>
      <c r="D21" s="349"/>
      <c r="E21" s="349"/>
      <c r="F21" s="349"/>
      <c r="G21" s="349"/>
      <c r="H21" s="349"/>
      <c r="I21" s="349"/>
      <c r="J21" s="349"/>
      <c r="K21" s="349"/>
      <c r="L21" s="349"/>
      <c r="M21" s="349"/>
    </row>
    <row r="22" spans="2:13" ht="13" x14ac:dyDescent="0.3">
      <c r="B22" s="346"/>
      <c r="C22" s="349"/>
      <c r="D22" s="349"/>
      <c r="E22" s="349"/>
      <c r="F22" s="349"/>
      <c r="G22" s="349"/>
      <c r="H22" s="349"/>
      <c r="I22" s="349"/>
      <c r="J22" s="349"/>
      <c r="K22" s="349"/>
      <c r="L22" s="349"/>
      <c r="M22" s="349"/>
    </row>
    <row r="23" spans="2:13" ht="12.5" customHeight="1" x14ac:dyDescent="0.25">
      <c r="B23" s="455" t="s">
        <v>324</v>
      </c>
      <c r="C23" s="455"/>
      <c r="D23" s="455"/>
      <c r="E23" s="455"/>
      <c r="F23" s="455"/>
      <c r="G23" s="455"/>
      <c r="H23" s="455"/>
      <c r="I23" s="455"/>
      <c r="J23" s="455"/>
      <c r="K23" s="455"/>
      <c r="L23" s="455"/>
      <c r="M23" s="455"/>
    </row>
    <row r="24" spans="2:13" x14ac:dyDescent="0.25">
      <c r="B24" s="455"/>
      <c r="C24" s="455"/>
      <c r="D24" s="455"/>
      <c r="E24" s="455"/>
      <c r="F24" s="455"/>
      <c r="G24" s="455"/>
      <c r="H24" s="455"/>
      <c r="I24" s="455"/>
      <c r="J24" s="455"/>
      <c r="K24" s="455"/>
      <c r="L24" s="455"/>
      <c r="M24" s="455"/>
    </row>
    <row r="25" spans="2:13" x14ac:dyDescent="0.25">
      <c r="B25" s="455"/>
      <c r="C25" s="455"/>
      <c r="D25" s="455"/>
      <c r="E25" s="455"/>
      <c r="F25" s="455"/>
      <c r="G25" s="455"/>
      <c r="H25" s="455"/>
      <c r="I25" s="455"/>
      <c r="J25" s="455"/>
      <c r="K25" s="455"/>
      <c r="L25" s="455"/>
      <c r="M25" s="455"/>
    </row>
    <row r="26" spans="2:13" x14ac:dyDescent="0.25">
      <c r="B26" s="455"/>
      <c r="C26" s="455"/>
      <c r="D26" s="455"/>
      <c r="E26" s="455"/>
      <c r="F26" s="455"/>
      <c r="G26" s="455"/>
      <c r="H26" s="455"/>
      <c r="I26" s="455"/>
      <c r="J26" s="455"/>
      <c r="K26" s="455"/>
      <c r="L26" s="455"/>
      <c r="M26" s="455"/>
    </row>
    <row r="27" spans="2:13" x14ac:dyDescent="0.25">
      <c r="B27" s="455"/>
      <c r="C27" s="455"/>
      <c r="D27" s="455"/>
      <c r="E27" s="455"/>
      <c r="F27" s="455"/>
      <c r="G27" s="455"/>
      <c r="H27" s="455"/>
      <c r="I27" s="455"/>
      <c r="J27" s="455"/>
      <c r="K27" s="455"/>
      <c r="L27" s="455"/>
      <c r="M27" s="455"/>
    </row>
    <row r="28" spans="2:13" x14ac:dyDescent="0.25">
      <c r="B28" s="409"/>
      <c r="C28" s="409"/>
      <c r="D28" s="409"/>
      <c r="E28" s="409"/>
      <c r="F28" s="409"/>
      <c r="G28" s="409"/>
      <c r="H28" s="409"/>
      <c r="I28" s="409"/>
      <c r="J28" s="409"/>
      <c r="K28" s="409"/>
      <c r="L28" s="409"/>
      <c r="M28" s="409"/>
    </row>
    <row r="30" spans="2:13" x14ac:dyDescent="0.25">
      <c r="B30" s="457" t="s">
        <v>325</v>
      </c>
      <c r="C30" s="455"/>
      <c r="D30" s="455"/>
      <c r="E30" s="455"/>
      <c r="F30" s="455"/>
      <c r="G30" s="455"/>
      <c r="H30" s="455"/>
      <c r="I30" s="455"/>
      <c r="J30" s="455"/>
      <c r="K30" s="455"/>
      <c r="L30" s="455"/>
      <c r="M30" s="455"/>
    </row>
    <row r="31" spans="2:13" x14ac:dyDescent="0.25">
      <c r="B31" s="455"/>
      <c r="C31" s="455"/>
      <c r="D31" s="455"/>
      <c r="E31" s="455"/>
      <c r="F31" s="455"/>
      <c r="G31" s="455"/>
      <c r="H31" s="455"/>
      <c r="I31" s="455"/>
      <c r="J31" s="455"/>
      <c r="K31" s="455"/>
      <c r="L31" s="455"/>
      <c r="M31" s="455"/>
    </row>
    <row r="32" spans="2:13" x14ac:dyDescent="0.25">
      <c r="B32" s="409"/>
      <c r="C32" s="409"/>
      <c r="D32" s="409"/>
      <c r="E32" s="409"/>
      <c r="F32" s="409"/>
      <c r="G32" s="409"/>
      <c r="H32" s="409"/>
      <c r="I32" s="409"/>
      <c r="J32" s="409"/>
      <c r="K32" s="409"/>
      <c r="L32" s="409"/>
      <c r="M32" s="409"/>
    </row>
    <row r="34" spans="2:13" x14ac:dyDescent="0.25">
      <c r="B34" s="455" t="s">
        <v>326</v>
      </c>
      <c r="C34" s="455"/>
      <c r="D34" s="455"/>
      <c r="E34" s="455"/>
      <c r="F34" s="455"/>
      <c r="G34" s="455"/>
      <c r="H34" s="455"/>
      <c r="I34" s="455"/>
      <c r="J34" s="455"/>
      <c r="K34" s="455"/>
      <c r="L34" s="455"/>
      <c r="M34" s="455"/>
    </row>
    <row r="35" spans="2:13" x14ac:dyDescent="0.25">
      <c r="B35" s="455"/>
      <c r="C35" s="455"/>
      <c r="D35" s="455"/>
      <c r="E35" s="455"/>
      <c r="F35" s="455"/>
      <c r="G35" s="455"/>
      <c r="H35" s="455"/>
      <c r="I35" s="455"/>
      <c r="J35" s="455"/>
      <c r="K35" s="455"/>
      <c r="L35" s="455"/>
      <c r="M35" s="455"/>
    </row>
    <row r="36" spans="2:13" x14ac:dyDescent="0.25">
      <c r="B36" s="409"/>
      <c r="C36" s="409"/>
      <c r="D36" s="409"/>
      <c r="E36" s="409"/>
      <c r="F36" s="409"/>
      <c r="G36" s="409"/>
      <c r="H36" s="409"/>
      <c r="I36" s="409"/>
      <c r="J36" s="409"/>
      <c r="K36" s="409"/>
      <c r="L36" s="409"/>
      <c r="M36" s="409"/>
    </row>
    <row r="37" spans="2:13" x14ac:dyDescent="0.25">
      <c r="B37" s="409"/>
      <c r="C37" s="409"/>
      <c r="D37" s="409"/>
      <c r="E37" s="409"/>
      <c r="F37" s="409"/>
      <c r="G37" s="409"/>
      <c r="H37" s="409"/>
      <c r="I37" s="409"/>
      <c r="J37" s="409"/>
      <c r="K37" s="409"/>
      <c r="L37" s="409"/>
      <c r="M37" s="409"/>
    </row>
    <row r="38" spans="2:13" x14ac:dyDescent="0.25">
      <c r="B38" s="455" t="s">
        <v>327</v>
      </c>
      <c r="C38" s="455"/>
      <c r="D38" s="455"/>
      <c r="E38" s="455"/>
      <c r="F38" s="455"/>
      <c r="G38" s="455"/>
      <c r="H38" s="455"/>
      <c r="I38" s="455"/>
      <c r="J38" s="455"/>
      <c r="K38" s="455"/>
      <c r="L38" s="455"/>
      <c r="M38" s="455"/>
    </row>
    <row r="39" spans="2:13" x14ac:dyDescent="0.25">
      <c r="B39" s="455"/>
      <c r="C39" s="455"/>
      <c r="D39" s="455"/>
      <c r="E39" s="455"/>
      <c r="F39" s="455"/>
      <c r="G39" s="455"/>
      <c r="H39" s="455"/>
      <c r="I39" s="455"/>
      <c r="J39" s="455"/>
      <c r="K39" s="455"/>
      <c r="L39" s="455"/>
      <c r="M39" s="455"/>
    </row>
    <row r="42" spans="2:13" x14ac:dyDescent="0.25">
      <c r="B42" s="455" t="s">
        <v>328</v>
      </c>
      <c r="C42" s="455"/>
      <c r="D42" s="455"/>
      <c r="E42" s="455"/>
      <c r="F42" s="455"/>
      <c r="G42" s="455"/>
      <c r="H42" s="455"/>
      <c r="I42" s="455"/>
      <c r="J42" s="455"/>
      <c r="K42" s="455"/>
      <c r="L42" s="455"/>
      <c r="M42" s="455"/>
    </row>
    <row r="43" spans="2:13" x14ac:dyDescent="0.25">
      <c r="B43" s="455"/>
      <c r="C43" s="455"/>
      <c r="D43" s="455"/>
      <c r="E43" s="455"/>
      <c r="F43" s="455"/>
      <c r="G43" s="455"/>
      <c r="H43" s="455"/>
      <c r="I43" s="455"/>
      <c r="J43" s="455"/>
      <c r="K43" s="455"/>
      <c r="L43" s="455"/>
      <c r="M43" s="455"/>
    </row>
    <row r="44" spans="2:13" x14ac:dyDescent="0.25">
      <c r="B44" s="455"/>
      <c r="C44" s="455"/>
      <c r="D44" s="455"/>
      <c r="E44" s="455"/>
      <c r="F44" s="455"/>
      <c r="G44" s="455"/>
      <c r="H44" s="455"/>
      <c r="I44" s="455"/>
      <c r="J44" s="455"/>
      <c r="K44" s="455"/>
      <c r="L44" s="455"/>
      <c r="M44" s="455"/>
    </row>
    <row r="47" spans="2:13" ht="12.5" customHeight="1" x14ac:dyDescent="0.25">
      <c r="B47" s="455" t="s">
        <v>329</v>
      </c>
      <c r="C47" s="455"/>
      <c r="D47" s="455"/>
      <c r="E47" s="455"/>
      <c r="F47" s="455"/>
      <c r="G47" s="455"/>
      <c r="H47" s="455"/>
      <c r="I47" s="455"/>
      <c r="J47" s="455"/>
      <c r="K47" s="455"/>
      <c r="L47" s="455"/>
      <c r="M47" s="455"/>
    </row>
    <row r="48" spans="2:13" x14ac:dyDescent="0.25">
      <c r="B48" s="455"/>
      <c r="C48" s="455"/>
      <c r="D48" s="455"/>
      <c r="E48" s="455"/>
      <c r="F48" s="455"/>
      <c r="G48" s="455"/>
      <c r="H48" s="455"/>
      <c r="I48" s="455"/>
      <c r="J48" s="455"/>
      <c r="K48" s="455"/>
      <c r="L48" s="455"/>
      <c r="M48" s="455"/>
    </row>
    <row r="49" spans="2:13" x14ac:dyDescent="0.25">
      <c r="B49" s="455"/>
      <c r="C49" s="455"/>
      <c r="D49" s="455"/>
      <c r="E49" s="455"/>
      <c r="F49" s="455"/>
      <c r="G49" s="455"/>
      <c r="H49" s="455"/>
      <c r="I49" s="455"/>
      <c r="J49" s="455"/>
      <c r="K49" s="455"/>
      <c r="L49" s="455"/>
      <c r="M49" s="455"/>
    </row>
    <row r="51" spans="2:13" ht="12.5" customHeight="1" x14ac:dyDescent="0.25">
      <c r="B51" s="455" t="s">
        <v>330</v>
      </c>
      <c r="C51" s="455"/>
      <c r="D51" s="455"/>
      <c r="E51" s="455"/>
      <c r="F51" s="455"/>
      <c r="G51" s="455"/>
      <c r="H51" s="455"/>
      <c r="I51" s="455"/>
      <c r="J51" s="455"/>
      <c r="K51" s="455"/>
      <c r="L51" s="455"/>
      <c r="M51" s="455"/>
    </row>
    <row r="52" spans="2:13" x14ac:dyDescent="0.25">
      <c r="B52" s="455"/>
      <c r="C52" s="455"/>
      <c r="D52" s="455"/>
      <c r="E52" s="455"/>
      <c r="F52" s="455"/>
      <c r="G52" s="455"/>
      <c r="H52" s="455"/>
      <c r="I52" s="455"/>
      <c r="J52" s="455"/>
      <c r="K52" s="455"/>
      <c r="L52" s="455"/>
      <c r="M52" s="455"/>
    </row>
    <row r="53" spans="2:13" x14ac:dyDescent="0.25">
      <c r="B53" s="455"/>
      <c r="C53" s="455"/>
      <c r="D53" s="455"/>
      <c r="E53" s="455"/>
      <c r="F53" s="455"/>
      <c r="G53" s="455"/>
      <c r="H53" s="455"/>
      <c r="I53" s="455"/>
      <c r="J53" s="455"/>
      <c r="K53" s="455"/>
      <c r="L53" s="455"/>
      <c r="M53" s="455"/>
    </row>
    <row r="55" spans="2:13" x14ac:dyDescent="0.25">
      <c r="B55" s="454" t="s">
        <v>296</v>
      </c>
      <c r="C55" s="454"/>
      <c r="D55" s="454"/>
      <c r="E55" s="454"/>
      <c r="F55" s="454"/>
      <c r="G55" s="454"/>
      <c r="H55" s="454"/>
      <c r="I55" s="454"/>
      <c r="J55" s="454"/>
      <c r="K55" s="454"/>
      <c r="L55" s="454"/>
      <c r="M55" s="454"/>
    </row>
    <row r="56" spans="2:13" x14ac:dyDescent="0.25">
      <c r="B56" s="350" t="s">
        <v>295</v>
      </c>
      <c r="C56" s="349"/>
      <c r="D56" s="349"/>
      <c r="E56" s="349"/>
      <c r="F56" s="349"/>
      <c r="G56" s="349"/>
      <c r="H56" s="349"/>
      <c r="I56" s="349"/>
      <c r="J56" s="349"/>
      <c r="K56" s="349"/>
      <c r="L56" s="349"/>
      <c r="M56" s="349"/>
    </row>
  </sheetData>
  <mergeCells count="11">
    <mergeCell ref="B3:M8"/>
    <mergeCell ref="B51:M53"/>
    <mergeCell ref="B9:M9"/>
    <mergeCell ref="B55:M55"/>
    <mergeCell ref="B42:M44"/>
    <mergeCell ref="B47:M49"/>
    <mergeCell ref="B34:M35"/>
    <mergeCell ref="B38:M39"/>
    <mergeCell ref="B11:M19"/>
    <mergeCell ref="B23:M27"/>
    <mergeCell ref="B30:M31"/>
  </mergeCells>
  <hyperlinks>
    <hyperlink ref="B56" r:id="rId1" xr:uid="{233CA55B-64ED-4A92-9C8A-6C591B9AE41D}"/>
    <hyperlink ref="B9" r:id="rId2" xr:uid="{A8FFBE5C-7686-41EE-A0D3-CC87D0ACA7EB}"/>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Index</vt:lpstr>
      <vt:lpstr>RGUs 2011 - To Date</vt:lpstr>
      <vt:lpstr>2005 -2010</vt:lpstr>
      <vt:lpstr>2011 - To Date</vt:lpstr>
      <vt:lpstr>P&amp;L</vt:lpstr>
      <vt:lpstr>P&amp;L (2)</vt:lpstr>
      <vt:lpstr>Balance Sheet</vt:lpstr>
      <vt:lpstr>Statement of cash flows</vt:lpstr>
      <vt:lpstr>Disclaimer &amp; 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rarizano</dc:creator>
  <cp:lastModifiedBy>Espinoza Meneses Nicolas</cp:lastModifiedBy>
  <dcterms:created xsi:type="dcterms:W3CDTF">2013-07-19T17:43:11Z</dcterms:created>
  <dcterms:modified xsi:type="dcterms:W3CDTF">2025-10-24T03:58:54Z</dcterms:modified>
</cp:coreProperties>
</file>